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local\Downloads\SuporteAvançado2022\AnexosTR\"/>
    </mc:Choice>
  </mc:AlternateContent>
  <bookViews>
    <workbookView xWindow="0" yWindow="0" windowWidth="19200" windowHeight="7310" tabRatio="481" firstSheet="2" activeTab="3"/>
  </bookViews>
  <sheets>
    <sheet name="acc" sheetId="15" state="hidden" r:id="rId1"/>
    <sheet name="BDI" sheetId="17" state="hidden" r:id="rId2"/>
    <sheet name="Instruções" sheetId="42" r:id="rId3"/>
    <sheet name="1.Empregado" sheetId="18" r:id="rId4"/>
    <sheet name="uniformes" sheetId="13" state="hidden" r:id="rId5"/>
    <sheet name="resultado" sheetId="14" state="hidden" r:id="rId6"/>
  </sheets>
  <definedNames>
    <definedName name="_1Excel_BuiltIn_Print_Area_1_1">"$#REF!.$A$1:$G$205"</definedName>
    <definedName name="_xlnm.Print_Area" localSheetId="3">'1.Empregado'!$A$2:$D$149</definedName>
    <definedName name="_xlnm.Print_Area" localSheetId="1">BDI!$A$1:$M$6</definedName>
    <definedName name="_xlnm.Print_Area" localSheetId="4">uniformes!$A$1:$K$25</definedName>
    <definedName name="CNAE">#NAME?</definedName>
    <definedName name="COFINS">#NAME?</definedName>
    <definedName name="Excel_BuiltIn_Print_Area_1">"$#REF!.$A$1:$G$203"</definedName>
    <definedName name="Excel_BuiltIn_Print_Area_1_1">"$#REF!.$A$1:$F$205"</definedName>
    <definedName name="FAIXA">#NAME?</definedName>
    <definedName name="FAP">#NAME?</definedName>
    <definedName name="Insalubridade">#NAME?</definedName>
    <definedName name="ISS">#NAME?</definedName>
    <definedName name="PIS">#NAME?</definedName>
    <definedName name="RAT">#NAME?</definedName>
    <definedName name="RECEITA_BRUTA">#NAME?</definedName>
    <definedName name="REGIME">#NAME?</definedName>
    <definedName name="REGIME_DE_TRIBUTAÇÃO">#NAME?</definedName>
    <definedName name="rng_Despesas20">#REF!</definedName>
    <definedName name="Salário_Base">#NAME?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2" i="18" l="1"/>
  <c r="D33" i="18" s="1"/>
  <c r="D58" i="18" l="1"/>
  <c r="C131" i="18" l="1"/>
  <c r="C132" i="18" s="1"/>
  <c r="C117" i="18" l="1"/>
  <c r="C143" i="18" s="1"/>
  <c r="C101" i="18"/>
  <c r="C93" i="18"/>
  <c r="C92" i="18"/>
  <c r="C91" i="18"/>
  <c r="C90" i="18"/>
  <c r="C81" i="18"/>
  <c r="C80" i="18"/>
  <c r="C83" i="18" s="1"/>
  <c r="C78" i="18"/>
  <c r="C79" i="18" s="1"/>
  <c r="C52" i="18"/>
  <c r="C38" i="18"/>
  <c r="C40" i="18" l="1"/>
  <c r="D38" i="18"/>
  <c r="D64" i="18"/>
  <c r="C72" i="18" s="1"/>
  <c r="D81" i="18"/>
  <c r="D92" i="18"/>
  <c r="C82" i="18"/>
  <c r="D82" i="18" s="1"/>
  <c r="D80" i="18"/>
  <c r="D91" i="18"/>
  <c r="C139" i="18"/>
  <c r="D94" i="18"/>
  <c r="D39" i="18"/>
  <c r="D100" i="18"/>
  <c r="D101" i="18" s="1"/>
  <c r="C108" i="18" s="1"/>
  <c r="D78" i="18"/>
  <c r="D83" i="18"/>
  <c r="D93" i="18"/>
  <c r="D79" i="18"/>
  <c r="D90" i="18"/>
  <c r="C89" i="18"/>
  <c r="D40" i="18" l="1"/>
  <c r="C70" i="18" s="1"/>
  <c r="D84" i="18"/>
  <c r="C141" i="18" s="1"/>
  <c r="C84" i="18"/>
  <c r="D76" i="18" s="1"/>
  <c r="C95" i="18"/>
  <c r="D89" i="18"/>
  <c r="D95" i="18" s="1"/>
  <c r="C107" i="18" s="1"/>
  <c r="C109" i="18" s="1"/>
  <c r="C142" i="18" s="1"/>
  <c r="D44" i="18" l="1"/>
  <c r="D45" i="18"/>
  <c r="D50" i="18"/>
  <c r="D51" i="18"/>
  <c r="D49" i="18"/>
  <c r="D48" i="18"/>
  <c r="D47" i="18"/>
  <c r="D46" i="18"/>
  <c r="D52" i="18" l="1"/>
  <c r="C71" i="18" s="1"/>
  <c r="C73" i="18" s="1"/>
  <c r="C140" i="18" s="1"/>
  <c r="C144" i="18" s="1"/>
  <c r="D122" i="18" s="1"/>
  <c r="D123" i="18" s="1"/>
  <c r="D130" i="18" l="1"/>
  <c r="D125" i="18"/>
  <c r="D127" i="18"/>
  <c r="D126" i="18"/>
  <c r="D131" i="18" l="1"/>
  <c r="D132" i="18" s="1"/>
  <c r="C145" i="18" s="1"/>
  <c r="C146" i="18" s="1"/>
  <c r="C147" i="18" l="1"/>
  <c r="F6" i="17"/>
  <c r="G5" i="14" l="1"/>
  <c r="G6" i="14" s="1"/>
  <c r="J5" i="17" l="1"/>
  <c r="G5" i="17"/>
  <c r="I23" i="13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K5" i="17" l="1"/>
  <c r="I5" i="17"/>
  <c r="H5" i="17"/>
  <c r="I22" i="13"/>
  <c r="I20" i="13"/>
  <c r="I15" i="13"/>
  <c r="I14" i="13"/>
  <c r="I12" i="13"/>
  <c r="I11" i="13"/>
  <c r="I21" i="13"/>
  <c r="L5" i="17" l="1"/>
  <c r="M5" i="17" s="1"/>
  <c r="I24" i="13"/>
  <c r="I16" i="13"/>
  <c r="H4" i="17" l="1"/>
  <c r="G4" i="17" l="1"/>
  <c r="I4" i="17"/>
  <c r="J4" i="17"/>
  <c r="K4" i="17"/>
  <c r="L4" i="17" l="1"/>
  <c r="M4" i="17" l="1"/>
  <c r="M6" i="17" s="1"/>
  <c r="M8" i="17" s="1"/>
  <c r="D144" i="18" l="1"/>
  <c r="L25" i="13"/>
  <c r="L27" i="13" s="1"/>
</calcChain>
</file>

<file path=xl/comments1.xml><?xml version="1.0" encoding="utf-8"?>
<comments xmlns="http://schemas.openxmlformats.org/spreadsheetml/2006/main">
  <authors>
    <author>Pamela Rodrigues Mello</author>
  </authors>
  <commentList>
    <comment ref="C39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0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0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83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89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2.xml><?xml version="1.0" encoding="utf-8"?>
<comments xmlns="http://schemas.openxmlformats.org/spreadsheetml/2006/main">
  <authors>
    <author>Amanda da S. Oliveira</author>
  </authors>
  <commentList>
    <comment ref="E3" authorId="0" shapeId="0">
      <text>
        <r>
          <rPr>
            <b/>
            <sz val="9"/>
            <color indexed="81"/>
            <rFont val="Segoe UI"/>
            <family val="2"/>
          </rPr>
          <t>ATESTADOS</t>
        </r>
      </text>
    </comment>
  </commentList>
</comments>
</file>

<file path=xl/sharedStrings.xml><?xml version="1.0" encoding="utf-8"?>
<sst xmlns="http://schemas.openxmlformats.org/spreadsheetml/2006/main" count="443" uniqueCount="351">
  <si>
    <t>Informações Gerais</t>
  </si>
  <si>
    <t>A</t>
  </si>
  <si>
    <t>B</t>
  </si>
  <si>
    <t>C</t>
  </si>
  <si>
    <t>D</t>
  </si>
  <si>
    <t>E</t>
  </si>
  <si>
    <t>Discriminação dos Serviços (Dados referentes à contratação)</t>
  </si>
  <si>
    <t>Município/UF</t>
  </si>
  <si>
    <t>Acordo, Convenção ou Sentença em Dissídio Coletivo</t>
  </si>
  <si>
    <t>Nº. de meses da execução contratual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</si>
  <si>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</si>
  <si>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</si>
  <si>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</si>
  <si>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</si>
  <si>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(dia/mês)</t>
  </si>
  <si>
    <t>Módulo 1 – Composição da Remuneração</t>
  </si>
  <si>
    <t>I – Composição da Remuneração</t>
  </si>
  <si>
    <t>Valor (R$)</t>
  </si>
  <si>
    <t>Salário Base</t>
  </si>
  <si>
    <t>F</t>
  </si>
  <si>
    <t>G</t>
  </si>
  <si>
    <t>H</t>
  </si>
  <si>
    <t>Outros (especificar)</t>
  </si>
  <si>
    <t>Total da Remuneração</t>
  </si>
  <si>
    <t>Seguros de vida, invalidez e funeral</t>
  </si>
  <si>
    <t>Uniformes</t>
  </si>
  <si>
    <t>Total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</si>
  <si>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</si>
  <si>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</si>
  <si>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</si>
  <si>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</si>
  <si>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</si>
  <si>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</si>
  <si>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</si>
  <si>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Seguros Acidente do Trabalho ( SAT = RAT X FAP)</t>
  </si>
  <si>
    <t>SEBRAE</t>
  </si>
  <si>
    <t>13º Salário</t>
  </si>
  <si>
    <t>4.4 Provisão para Rescisão</t>
  </si>
  <si>
    <t>Aviso Prévio Indenizado</t>
  </si>
  <si>
    <t>Incidência do FGTS sobre o aviso prévio indenizado</t>
  </si>
  <si>
    <t>Aviso prévio trabalhado</t>
  </si>
  <si>
    <t>4.1</t>
  </si>
  <si>
    <t>4.2</t>
  </si>
  <si>
    <t>Custo de Reposição do Profissional Ausente</t>
  </si>
  <si>
    <t>Módulo 5 – Custos Indiretos, Tributos e Lucro</t>
  </si>
  <si>
    <t>Custos Indiretos, Tributos e Lucro</t>
  </si>
  <si>
    <t>Custos Indiretos</t>
  </si>
  <si>
    <t>PIS</t>
  </si>
  <si>
    <t>COFINS</t>
  </si>
  <si>
    <t>ISS</t>
  </si>
  <si>
    <t>Total dos Tributos</t>
  </si>
  <si>
    <t>Lucro</t>
  </si>
  <si>
    <t>Mão de Obra vinculada à execução contratual (valor por empregado)</t>
  </si>
  <si>
    <t>Valor Mensal por Empregado:</t>
  </si>
  <si>
    <t>CPRB</t>
  </si>
  <si>
    <t>Anexo I – B: Quadro-resumo do Custo por Empregado</t>
  </si>
  <si>
    <t>CNPJ</t>
  </si>
  <si>
    <t>Assistência médica, odontológica e familiar</t>
  </si>
  <si>
    <t>Supervisor</t>
  </si>
  <si>
    <t>Classificação Brasileira de Ocupações (CBO)</t>
  </si>
  <si>
    <t>Módulo 2 – Encargos e Benefícios Anuais, Mensais e Diários</t>
  </si>
  <si>
    <t>Submódulo 2.1 - 13º Salário, Férias e Adicional de Férias</t>
  </si>
  <si>
    <t>Submódulo 2.2 - GPS, FGTS e Outras Contribuições</t>
  </si>
  <si>
    <t>Submódulo 2.3 - Benefícios Mensais e Diários</t>
  </si>
  <si>
    <t>Quadro-Resumo do Módulo 2 - Encargos, Benefícios Anuais, Mensais e Diários</t>
  </si>
  <si>
    <t>Encargos, Benefícios Anuais, Mensais e Diários</t>
  </si>
  <si>
    <t>2.1</t>
  </si>
  <si>
    <t>2.2</t>
  </si>
  <si>
    <t>2.3</t>
  </si>
  <si>
    <t>GPS, FGTS e Outras Contribuições</t>
  </si>
  <si>
    <t>Benefícios Mensais e Diários</t>
  </si>
  <si>
    <t>Módulo 3 – Provisão para Rescisão</t>
  </si>
  <si>
    <t>Módulo 4 - Custo de Reposição do Profissional Ausente</t>
  </si>
  <si>
    <t>Quadro-Resumo do Módulo 4 - Custo de Reposição do Profissional Ausente</t>
  </si>
  <si>
    <t>Módulo 5 – Insumos Diversos</t>
  </si>
  <si>
    <t>Materiais</t>
  </si>
  <si>
    <t>Módulo 5 - Insumos Diversos</t>
  </si>
  <si>
    <t>Módulo 6 – Custos Indiretos, Tributos e Lucro</t>
  </si>
  <si>
    <t>Subtotal (A + B + C + D + E)</t>
  </si>
  <si>
    <t>· 3 (três) camisas de cor creme de meia manga;</t>
  </si>
  <si>
    <t>· 2 (duas) calças sociais pretas com bolsos na frente (cor cinza escuro para a supervisora);</t>
  </si>
  <si>
    <t>· 1 (um) vestido tubinho sem manga preto com a barra creme;</t>
  </si>
  <si>
    <t>· 2 (um) blazers pretos (cor cinza escuro para a supervisora); e</t>
  </si>
  <si>
    <t>· 1 (um) par de sapato social feminino, tipo scarpin, de boa qualidade, com características semelhantes às marcas Dakota, Picadilly, Azaléia ou Beira Rio.</t>
  </si>
  <si>
    <t>Valor Unitário</t>
  </si>
  <si>
    <t>Uniforme Masculino</t>
  </si>
  <si>
    <t>· 2 (duas) calças sociais pretas com bolsos na frente (cor cinza escuro para o supervisor);</t>
  </si>
  <si>
    <t>· 2 (dois) blazers pretos (cor cinza escuro para o supervisor); e</t>
  </si>
  <si>
    <t>· 1 (um) par de sapato social, de boa qualidade.</t>
  </si>
  <si>
    <t>Valor Total do Uniforme Masculino</t>
  </si>
  <si>
    <t>Valor Total</t>
  </si>
  <si>
    <t>Valor Total do Uniforme Feminino</t>
  </si>
  <si>
    <t>Uniforme Feminino</t>
  </si>
  <si>
    <t>27.674.114/0001-73</t>
  </si>
  <si>
    <t>MARCUS V DA S LISBOA</t>
  </si>
  <si>
    <t>15.640.762/0001-20</t>
  </si>
  <si>
    <t>L C PESSOA LISBOA</t>
  </si>
  <si>
    <t>06.159.080/0001-09</t>
  </si>
  <si>
    <t>ESPACO SERVICOS ESPECIALIZADOS LTDA</t>
  </si>
  <si>
    <t>07.444.187/0001-61</t>
  </si>
  <si>
    <t>AJS PRESTACAO DE SERVICOS EIRELI</t>
  </si>
  <si>
    <t>21.746.218/0001-60</t>
  </si>
  <si>
    <t>KAY SERVICOS E CONSERVACAO EIRELI</t>
  </si>
  <si>
    <t>11.077.741/0001-97</t>
  </si>
  <si>
    <t>VALEX SERVICOS TECNICOS DE LIMPEZA EIRELI</t>
  </si>
  <si>
    <t>16.482.404/0001-07</t>
  </si>
  <si>
    <t>S A CONSULTORIA NA ADMINISTRACAO DE EMPRESAS LTDA.</t>
  </si>
  <si>
    <t>11.054.815/0001-70</t>
  </si>
  <si>
    <t>AD´S SERVICOS DE LOCACAO DE MAO - DE - OBRA LTDA.</t>
  </si>
  <si>
    <t>10.421.996/0001-62</t>
  </si>
  <si>
    <t>GDX EMPREENDIMENTOS EIRELI</t>
  </si>
  <si>
    <t>22.627.676/0001-42</t>
  </si>
  <si>
    <t>FENIX CONSULTORIA ADMINISTRACAO E SERVICOS EIRELI</t>
  </si>
  <si>
    <t>08.802.048/0001-25</t>
  </si>
  <si>
    <t>QUALYXX TECHNOLOGY SERVICES TI EIRELI</t>
  </si>
  <si>
    <t>04.325.499/0001-68</t>
  </si>
  <si>
    <t>JRQ MASTER CONSULTORES ASSOCIADOS LIMITADA</t>
  </si>
  <si>
    <t>18.650.349/0001-34</t>
  </si>
  <si>
    <t>TERPLUS SERVICOS ADMINISTRATIVOS LTDA</t>
  </si>
  <si>
    <t>15.606.215/0001-28</t>
  </si>
  <si>
    <t>ANO REPRESENTACAO, DISTRIBUICAO &amp; SERVICOS LTDA</t>
  </si>
  <si>
    <t>12.136.913/0001-19</t>
  </si>
  <si>
    <t>FOCO ASN 2010 SERVICOS GERAIS EIRELI</t>
  </si>
  <si>
    <t>13.332.924/0001-37</t>
  </si>
  <si>
    <t>W1 SERVICOS TEMPORARIOS, TERCEIRIZACAO E EVENTOS LTDA</t>
  </si>
  <si>
    <t>08.549.558/0001-32</t>
  </si>
  <si>
    <t>E. F. A. SANTINO</t>
  </si>
  <si>
    <t>04.213.923/0001-82</t>
  </si>
  <si>
    <t>ASSOCIACAO BRASILEIRA DE DEFESA DO CONSUMIDOR E TRABALH</t>
  </si>
  <si>
    <t>08.901.037/0001-00</t>
  </si>
  <si>
    <t>EDR SOLUCOES EMPRESARIAIS LTDA</t>
  </si>
  <si>
    <t>19.132.993/0001-83</t>
  </si>
  <si>
    <t>PRISMA GESTAO DE SEGURANCA E SERVICOS LTDA</t>
  </si>
  <si>
    <t>04.489.272/0001-58</t>
  </si>
  <si>
    <t>Z2 SERVICOS ESPECIALIZADOS EIRELI</t>
  </si>
  <si>
    <t>05.956.304/0001-40</t>
  </si>
  <si>
    <t>TRANSEGURTEC TECNOLOGIA EM SERVICOS LTDA</t>
  </si>
  <si>
    <t>02.460.909/0001-58</t>
  </si>
  <si>
    <t>W &amp; A COMPANY SERVICE LTDA</t>
  </si>
  <si>
    <t>10.213.136/0001-33</t>
  </si>
  <si>
    <t>INDUSTEC COMERCIAL E SERVICOS EIRELI</t>
  </si>
  <si>
    <t>14.935.553/0001-40</t>
  </si>
  <si>
    <t>LEGAL SOLUCOES CORPORATIVAS LTDA</t>
  </si>
  <si>
    <t>78.533.312/0001-58</t>
  </si>
  <si>
    <t>PLANSUL PLANEJAMENTO E CONSULTORIA EIRELI</t>
  </si>
  <si>
    <t>73.509.440/0001-42</t>
  </si>
  <si>
    <t>GENERAL CONTRACTOR CONSTRUTORA EIRELI</t>
  </si>
  <si>
    <t>39.272.265/0001-84</t>
  </si>
  <si>
    <t>CONSERMA - SERVICOS, MANUTENCAO E TRANSPORTES LTDA</t>
  </si>
  <si>
    <t>08.744.139/0001-51</t>
  </si>
  <si>
    <t>G&amp;E SERVICOS TERCEIRIZADOS LTDA</t>
  </si>
  <si>
    <t>07.271.878/0001-00</t>
  </si>
  <si>
    <t>UP IDEIAS SERVICOS ESPECIALIZADOS E COMUNICACAO EIRELI</t>
  </si>
  <si>
    <t>07.046.566/0001-01</t>
  </si>
  <si>
    <t>ATRIO-RIO SERVICE TECNOLOGIA E SERVICOS LTDA</t>
  </si>
  <si>
    <t>12.904.815/0001-84</t>
  </si>
  <si>
    <t>RIO MINAS CONSERVACAO E LIMPEZA LTDA</t>
  </si>
  <si>
    <t>69.207.850/0001-61</t>
  </si>
  <si>
    <t>RCA PRODUTOS E SERVICOS LTDA.</t>
  </si>
  <si>
    <t>28.406.033/0001-55</t>
  </si>
  <si>
    <t>ROSANGELA DE SOUZA GONCALVES 03830723792</t>
  </si>
  <si>
    <t>05.969.071/0001-10</t>
  </si>
  <si>
    <t>APPA SERVICOS TEMPORARIOS E EFETIVOS LTDA</t>
  </si>
  <si>
    <t>03.022.122/0001-77</t>
  </si>
  <si>
    <t>BK CONSULTORIA E SERVICOS LTDA</t>
  </si>
  <si>
    <t>10.446.523/0001-10</t>
  </si>
  <si>
    <t>PRESTA SERVICOS TECNICOS LTDA</t>
  </si>
  <si>
    <t>10.917.822/0001-95</t>
  </si>
  <si>
    <t>UNIVERSO SOLUCOES TECNICAS LTDA</t>
  </si>
  <si>
    <t>12.313.874/0001-88</t>
  </si>
  <si>
    <t>FB TERCERIZACAO LTDA</t>
  </si>
  <si>
    <t>29.000.841/0001-80</t>
  </si>
  <si>
    <t>TECNISAN TECNICA DE SERVICOS E COMERCIO LTDA</t>
  </si>
  <si>
    <t>12.978.986/0001-58</t>
  </si>
  <si>
    <t>T &amp; S LOCACAO DE MAO DE OBRA EM GERAL - EIRELI</t>
  </si>
  <si>
    <t>68.565.530/0001-10</t>
  </si>
  <si>
    <t>ANGEL´ S SERVICOS TECNICOS EIRELI</t>
  </si>
  <si>
    <t>86.915.691/0001-79</t>
  </si>
  <si>
    <t>NOSSA SERVICO TEMPORARIO E GESTAO DE PESSOAS LTDA</t>
  </si>
  <si>
    <t>10.243.854/0001-52</t>
  </si>
  <si>
    <t>CEMAX ADMINISTRACAO E SERVICOS LTDA</t>
  </si>
  <si>
    <t>32.185.480/0001-07</t>
  </si>
  <si>
    <t>NTL NOVA TECNOLOGIA LTDA</t>
  </si>
  <si>
    <t>28.871.366/0001-55</t>
  </si>
  <si>
    <t>KIARGOS SERVICOS E FACILITY LTDA</t>
  </si>
  <si>
    <t>10.189.253/0001-09</t>
  </si>
  <si>
    <t>A. FRUGONI LOCACAO DE MAO DE OBRA LTDA</t>
  </si>
  <si>
    <t>33.168.659/0001-00</t>
  </si>
  <si>
    <t>SERES SERVICOS DE RECRUTAMENTO E SELECAO DE PESSOAL LTD</t>
  </si>
  <si>
    <t>04.737.058/0001-73</t>
  </si>
  <si>
    <t>METTA-UP SERVICOS GERAIS EIRELI</t>
  </si>
  <si>
    <t>07.244.760/0001-93</t>
  </si>
  <si>
    <t>EPIC SERVICOS E LOCACOES LTDA</t>
  </si>
  <si>
    <t>10.315.410/0001-85</t>
  </si>
  <si>
    <t>UP SERVICOS EIRELI</t>
  </si>
  <si>
    <t>00.482.840/0001-38</t>
  </si>
  <si>
    <t>LIDERANCA LIMPEZA E CONSERVACAO LTDA</t>
  </si>
  <si>
    <t>15.757.904/0001-33</t>
  </si>
  <si>
    <t>JAG 7 SOLUCOES EMPRESARIAIS EIRELI</t>
  </si>
  <si>
    <t>31.880.164/0001-84</t>
  </si>
  <si>
    <t>HOPE RECURSOS HUMANOS LTDA.</t>
  </si>
  <si>
    <t>27.180.631/0001-96</t>
  </si>
  <si>
    <t>MGS SERVICOS TEMPORARIOS EIRELI</t>
  </si>
  <si>
    <t>14.801.463/0001-67</t>
  </si>
  <si>
    <t>GRIJO SERVIÇOS ADMINISTRATIVOS LTDA</t>
  </si>
  <si>
    <t>11.395.635/0001-51</t>
  </si>
  <si>
    <t>ALE &amp; DAN SERVICOS CONSERVACAO E LIMPEZA LTDA</t>
  </si>
  <si>
    <t>12.265.839/0001-30</t>
  </si>
  <si>
    <t>POWER BRASIL SOLUCOES AMBIENTAIS, SERVICOS E CONSTRUCO</t>
  </si>
  <si>
    <t>11.108.001/0001-70</t>
  </si>
  <si>
    <t>EDITAL LOCACAO DE MAO DE OBRA LTDA</t>
  </si>
  <si>
    <t>02.339.689/0001-09</t>
  </si>
  <si>
    <t>ANGEL´S SERVICOS TERCEIRIZADOS LTDA</t>
  </si>
  <si>
    <t>68.313.105/0001-34</t>
  </si>
  <si>
    <t>COMPETITIVIDADE LTDA.</t>
  </si>
  <si>
    <t>05.897.975/0001-88</t>
  </si>
  <si>
    <t>FOCCUS ADMINISTRADORA DE SERVICOS LTDA</t>
  </si>
  <si>
    <t>94.823.408/0001-07</t>
  </si>
  <si>
    <t>CTZ CONSULTORIA E INFORMATICA LTDA</t>
  </si>
  <si>
    <t>09.455.740/0001-97</t>
  </si>
  <si>
    <t>NEW QUALITY SERVICE LIMPEZA E CONSERVACAO LTDA</t>
  </si>
  <si>
    <t>06.953.760/0001-08</t>
  </si>
  <si>
    <t>CONSULTSERV SERVICOS E EMPREENDIMENTOS EIRELI</t>
  </si>
  <si>
    <t>15.176.065/0001-60</t>
  </si>
  <si>
    <t>BMC SERVICOS GERAIS EIRELI</t>
  </si>
  <si>
    <t>40.282.584/0001-50</t>
  </si>
  <si>
    <t>KANTRO EMPREENDIMENTOS APOIO E SERVICOS LTDA</t>
  </si>
  <si>
    <t>24.913.295/0001-55</t>
  </si>
  <si>
    <t>MANCHESTER SERVICOS LTDA</t>
  </si>
  <si>
    <t>29.601.136/0001-39</t>
  </si>
  <si>
    <t>AZIMUTE APOIO EMPRESARIAL LIMITADA</t>
  </si>
  <si>
    <t>08.821.054/0001-20</t>
  </si>
  <si>
    <t>ALVO RH SERVICOS TEMPORARIOS EIRELI</t>
  </si>
  <si>
    <t>02.415.338/0001-30</t>
  </si>
  <si>
    <t>INTERLIMP GESTAO DE SERVICOS EIRELI</t>
  </si>
  <si>
    <t>Classificação</t>
  </si>
  <si>
    <t>Empresas</t>
  </si>
  <si>
    <t>Lances</t>
  </si>
  <si>
    <t>% DIF</t>
  </si>
  <si>
    <t>ANÁLISE CRÍTICA DE CONTRATO</t>
  </si>
  <si>
    <t xml:space="preserve">DATA: </t>
  </si>
  <si>
    <t>FEITO POR</t>
  </si>
  <si>
    <t xml:space="preserve">   ( x )  CONTRATO  (    ) EMENDA CONTRATUAL</t>
  </si>
  <si>
    <t>AMANDA</t>
  </si>
  <si>
    <t xml:space="preserve">EMPRESA QUE PRESTA SERVIÇO ATUALMENTE: </t>
  </si>
  <si>
    <t xml:space="preserve">ESTIMATIVA INFORMADA SIM ( X )     NÃO (   ): </t>
  </si>
  <si>
    <t>VALOR :</t>
  </si>
  <si>
    <t>CONTATO PREGOEIRO:</t>
  </si>
  <si>
    <t>Pregão Presencial N.º 35/2017</t>
  </si>
  <si>
    <t>Efetivo:</t>
  </si>
  <si>
    <t>OBSERVAÇÕES:</t>
  </si>
  <si>
    <t>Benfícios SEAC RJ</t>
  </si>
  <si>
    <t>Fornecimento de uniformes</t>
  </si>
  <si>
    <t>LOCAÇÃO PREVISTA</t>
  </si>
  <si>
    <t>SEDE / OUTROS</t>
  </si>
  <si>
    <t>DURAÇÃO</t>
  </si>
  <si>
    <t>12 MESES</t>
  </si>
  <si>
    <t>VISITA TÉCNICA OBRIGATÓRIA:  ( x  ) SIM     NÃO (   )</t>
  </si>
  <si>
    <t>RELATÓRIO EMITIDO:         SIM ( X )        NÃO APLICÁVEL  (   )</t>
  </si>
  <si>
    <t>APROVAÇÃO</t>
  </si>
  <si>
    <t xml:space="preserve">RESPONSÁVEL:  AMANDA          DATA: </t>
  </si>
  <si>
    <t>Gerência Geral</t>
  </si>
  <si>
    <t>PREÇO OFERTADO</t>
  </si>
  <si>
    <t>ANÁLISE CRÍTICA - VIABILIDADE TÉCNICA / ECONÔMICA</t>
  </si>
  <si>
    <t>Responsável</t>
  </si>
  <si>
    <t>Aprovada</t>
  </si>
  <si>
    <t>Reprovada</t>
  </si>
  <si>
    <t>Data</t>
  </si>
  <si>
    <t>GERÊNCIA COMERCIAL</t>
  </si>
  <si>
    <t>Rubrica</t>
  </si>
  <si>
    <t>DIRETORIA</t>
  </si>
  <si>
    <t>10/05/2018 ÀS 11:00</t>
  </si>
  <si>
    <t>CLIENTE: SUPERINTENDÊNCIA DE SERVIÇOS  PRIVADOS - SUSEP</t>
  </si>
  <si>
    <t>ENDEREÇO: Avenida Presidente Vargas, 780, 8º andar, Centro</t>
  </si>
  <si>
    <t>Visita Técnica Facultativa</t>
  </si>
  <si>
    <t>Objeto: Prestação de Serviços de Secretarias</t>
  </si>
  <si>
    <t>19 Secretarias</t>
  </si>
  <si>
    <t>01 Supervisor</t>
  </si>
  <si>
    <t>INABILITADO</t>
  </si>
  <si>
    <t>DESCLASSIFICADO</t>
  </si>
  <si>
    <t>Valor Unitário (R$)</t>
  </si>
  <si>
    <t>Valor Mensal (R$)</t>
  </si>
  <si>
    <t>Incidência de GPS, FGTS e outras contribuições sobre o Aviso Prévio Trabalhado</t>
  </si>
  <si>
    <t>Submódulo 4.1 - 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</si>
  <si>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</si>
  <si>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</si>
  <si>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</si>
  <si>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</si>
  <si>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</si>
  <si>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</si>
  <si>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</si>
  <si>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</si>
  <si>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Férias e Adicional de Férias</t>
  </si>
  <si>
    <t>13º Salário, Férias e Adicional de Férias</t>
  </si>
  <si>
    <t xml:space="preserve">Substituto na cobertura de Férias </t>
  </si>
  <si>
    <r>
      <rPr>
        <b/>
        <sz val="10"/>
        <color rgb="FF000000"/>
        <rFont val="Calibri"/>
        <family val="2"/>
        <scheme val="minor"/>
      </rPr>
      <t>Nota 1:</t>
    </r>
    <r>
      <rPr>
        <sz val="10"/>
        <color rgb="FF000000"/>
        <rFont val="Calibri"/>
        <family val="2"/>
        <scheme val="minor"/>
      </rPr>
      <t xml:space="preserve"> Os itens que contemplam o módulo 4 se referem ao custo dos dias trabalhados pelo repositor/substituto, quando o empregado alocado na prestação de serviço estiver ausente, conforme as previsões estabelecidas na legislação.</t>
    </r>
  </si>
  <si>
    <t>Transporte (Vlr. Unit. x 2 x 22 dias) - 6% s/ salário</t>
  </si>
  <si>
    <t>PLANILHA AUXILIAR BDI</t>
  </si>
  <si>
    <t>FUNÇÕES</t>
  </si>
  <si>
    <t>QUANTIDADE PROFISSIONAL</t>
  </si>
  <si>
    <t>Pis</t>
  </si>
  <si>
    <t>Cofins</t>
  </si>
  <si>
    <t xml:space="preserve">Iss </t>
  </si>
  <si>
    <t>Sub Total</t>
  </si>
  <si>
    <t>CUSTO MENSAL TOTAL POR FUNÇÃO ( G x A )</t>
  </si>
  <si>
    <t>Escrituario</t>
  </si>
  <si>
    <t>TOTAL</t>
  </si>
  <si>
    <t>Benefício Social Familiar</t>
  </si>
  <si>
    <t>Contribuição Assistencial Patronal</t>
  </si>
  <si>
    <t>Data de apresentação da proposta (dia/mês/ano)</t>
  </si>
  <si>
    <t>Multa do FGTS sobre aviso prévio indenizado</t>
  </si>
  <si>
    <t>Multa do FGTS sobre o Aviso Prévio
Trabalhado</t>
  </si>
  <si>
    <t>Razão Social:</t>
  </si>
  <si>
    <t xml:space="preserve">CNPJ: </t>
  </si>
  <si>
    <t>Substituto na cobertura de Outras ausências (especificar)</t>
  </si>
  <si>
    <r>
      <rPr>
        <b/>
        <sz val="10"/>
        <rFont val="Calibri"/>
        <family val="2"/>
      </rPr>
      <t>Nota1:</t>
    </r>
    <r>
      <rPr>
        <sz val="11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Todos os percentuais incidem sobre o Módulo 1, o Submódulo 2.1. (Redação dada pela Instrução Normativa nº 7, de 2018)</t>
    </r>
  </si>
  <si>
    <t>Nota 3:  No caso de empresa optante pela desoneração da folha de pagamento, a CPRB deve ser preenchida com a alíquota prevista em lei para a atividade em pauta.</t>
  </si>
  <si>
    <t>C1. Tributos Federais</t>
  </si>
  <si>
    <t xml:space="preserve">C3. Tributos Municipais </t>
  </si>
  <si>
    <t>C2. Tributos Estaduais</t>
  </si>
  <si>
    <t>Caro licitante,</t>
  </si>
  <si>
    <t>Solicita-se que se utilize está planilha, por questões de eficiência Administrativa, fazendo apenas as alterações que forem</t>
  </si>
  <si>
    <r>
      <t xml:space="preserve">necessárias, preservando as memórias de cálculo. A </t>
    </r>
    <r>
      <rPr>
        <u/>
        <sz val="11"/>
        <color rgb="FFC9211E"/>
        <rFont val="Arial"/>
        <family val="2"/>
      </rPr>
      <t>planilha</t>
    </r>
    <r>
      <rPr>
        <b/>
        <sz val="10"/>
        <color rgb="FF000000"/>
        <rFont val="Arial1"/>
      </rPr>
      <t xml:space="preserve"> deve ser encaminhada </t>
    </r>
    <r>
      <rPr>
        <u/>
        <sz val="11"/>
        <color rgb="FFC9211E"/>
        <rFont val="Arial"/>
        <family val="2"/>
      </rPr>
      <t>assinada</t>
    </r>
    <r>
      <rPr>
        <b/>
        <sz val="10"/>
        <color rgb="FF000000"/>
        <rFont val="Arial1"/>
      </rPr>
      <t xml:space="preserve"> e de </t>
    </r>
    <r>
      <rPr>
        <u/>
        <sz val="11"/>
        <color rgb="FFC9211E"/>
        <rFont val="Arial"/>
        <family val="2"/>
      </rPr>
      <t>forma editável</t>
    </r>
    <r>
      <rPr>
        <b/>
        <sz val="10"/>
        <color rgb="FF000000"/>
        <rFont val="Arial1"/>
      </rPr>
      <t>.</t>
    </r>
  </si>
  <si>
    <t>As células marcadas com a cor</t>
  </si>
  <si>
    <t>, são de preenchimento obrigatório pela Licitante.</t>
  </si>
  <si>
    <t>ABA</t>
  </si>
  <si>
    <t>Observação</t>
  </si>
  <si>
    <t>Preencher os seguintes itens:</t>
  </si>
  <si>
    <t>Módulo 2.2 – Incluir valor do SAT e comprovar pela GFIP;</t>
  </si>
  <si>
    <t>Módulo 6 - A - Custos Indiretos (discricionários da empresa, conforme sua estratégia)</t>
  </si>
  <si>
    <t>Módulo 6 - B – Lucro (discricionários da empresa, conforme sua estratégia)</t>
  </si>
  <si>
    <t>Módulo 6 - C - Tributos (Conforme o regime de tributação, encaminhar as comprovações)</t>
  </si>
  <si>
    <r>
      <t xml:space="preserve">NÃO PREENCHER AS ABAS ABAIXO pois elas serão </t>
    </r>
    <r>
      <rPr>
        <b/>
        <u/>
        <sz val="10"/>
        <color rgb="FFFF0000"/>
        <rFont val="Arial"/>
        <family val="2"/>
      </rPr>
      <t>automaticamente preenchidas:</t>
    </r>
  </si>
  <si>
    <t>Descrição</t>
  </si>
  <si>
    <t>Por questões de celeridade processual, em tese, será necessário preencher os seguintes dados. Nesta ordem:</t>
  </si>
  <si>
    <r>
      <t xml:space="preserve">Módulo 4.1 - F – Substituto na cobertura de Outras ausências (especificar) - </t>
    </r>
    <r>
      <rPr>
        <b/>
        <sz val="9"/>
        <color rgb="FFFF0000"/>
        <rFont val="Arial1"/>
      </rPr>
      <t>se necessário</t>
    </r>
  </si>
  <si>
    <t>Preencher as informações gerais e Discriminção dos Serviços</t>
  </si>
  <si>
    <t>Preencher os Dados Complementares para Composição dos Custos referente à Mão de Obra, com base no acordo ou convenção coletiva apresentada pela licitante</t>
  </si>
  <si>
    <t>Módulo 2.3 - A -  Incluir valor unitário da passagem, conforme legislação vigente;</t>
  </si>
  <si>
    <t>Módulo 2.3 - B ao G -  Incluir demais benefícios, conforme acordo ou convenção coletiva apresentada</t>
  </si>
  <si>
    <t>, são de preenchimento obrigatório pela Licitante e deverão ser informados com base no acordo ou convenção coletiva apresentada.</t>
  </si>
  <si>
    <t>Auxílio alimentação/refeição - (Vlr. Unit. x 22 dias) * 90%</t>
  </si>
  <si>
    <t>Nº do Processo: 15414.618303/2022-11</t>
  </si>
  <si>
    <t>Perfil Profissional</t>
  </si>
  <si>
    <t>de TI</t>
  </si>
  <si>
    <t>Valor Mensal por Perfil:</t>
  </si>
  <si>
    <t>1. Empregado</t>
  </si>
  <si>
    <t>Anexo I – B: Quadro-resumo do Custo por Empregado e Perfil</t>
  </si>
  <si>
    <r>
      <t>Anexo 19</t>
    </r>
    <r>
      <rPr>
        <sz val="11"/>
        <color indexed="8"/>
        <rFont val="Calibri"/>
        <family val="2"/>
      </rPr>
      <t/>
    </r>
  </si>
  <si>
    <t>Planilha de Custos e Formação de Preços - Aferição de Exequibilidade</t>
  </si>
  <si>
    <t>Quantidade na Equipe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</si>
</sst>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R$&quot;\ #,##0;\-&quot;R$&quot;\ #,##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</numFmts>
  <fonts count="69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rgb="FFFF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u/>
      <sz val="10"/>
      <color indexed="12"/>
      <name val="Arial"/>
      <family val="2"/>
    </font>
    <font>
      <b/>
      <u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indexed="58"/>
      <name val="Calibri"/>
      <family val="2"/>
      <charset val="1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</font>
    <font>
      <sz val="17"/>
      <color theme="0"/>
      <name val="Calibri"/>
      <family val="2"/>
      <scheme val="minor"/>
    </font>
    <font>
      <sz val="11"/>
      <color rgb="FF0B744D"/>
      <name val="Calibri"/>
      <family val="2"/>
      <scheme val="minor"/>
    </font>
    <font>
      <sz val="42"/>
      <color theme="0"/>
      <name val="Segoe U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Arial1"/>
    </font>
    <font>
      <b/>
      <sz val="10"/>
      <color rgb="FF000000"/>
      <name val="Arial1"/>
    </font>
    <font>
      <u/>
      <sz val="11"/>
      <color rgb="FFC9211E"/>
      <name val="Arial"/>
      <family val="2"/>
    </font>
    <font>
      <b/>
      <sz val="10"/>
      <color rgb="FFD62E4E"/>
      <name val="Arial1"/>
    </font>
    <font>
      <sz val="9"/>
      <color rgb="FF000000"/>
      <name val="Arial1"/>
    </font>
    <font>
      <b/>
      <sz val="10"/>
      <color rgb="FFFF0000"/>
      <name val="Arial1"/>
    </font>
    <font>
      <b/>
      <u/>
      <sz val="10"/>
      <color rgb="FFFF0000"/>
      <name val="Arial"/>
      <family val="2"/>
    </font>
    <font>
      <b/>
      <sz val="10"/>
      <color rgb="FFC9211E"/>
      <name val="Arial1"/>
    </font>
    <font>
      <b/>
      <sz val="9"/>
      <color rgb="FFFF0000"/>
      <name val="Arial1"/>
    </font>
    <font>
      <b/>
      <sz val="10"/>
      <color rgb="FF000000"/>
      <name val="Calibri"/>
      <family val="2"/>
    </font>
    <font>
      <sz val="18"/>
      <color rgb="FF2E74B5"/>
      <name val="Calibri"/>
      <family val="2"/>
      <scheme val="minor"/>
    </font>
    <font>
      <b/>
      <sz val="14"/>
      <color theme="0"/>
      <name val="Calibri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729FCF"/>
      </patternFill>
    </fill>
    <fill>
      <patternFill patternType="solid">
        <fgColor rgb="FF00B0F0"/>
        <bgColor rgb="FF729FCF"/>
      </patternFill>
    </fill>
    <fill>
      <patternFill patternType="solid">
        <fgColor theme="0"/>
        <bgColor rgb="FF729FCF"/>
      </patternFill>
    </fill>
    <fill>
      <patternFill patternType="solid">
        <fgColor theme="9" tint="0.39997558519241921"/>
        <bgColor indexed="64"/>
      </patternFill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4506668294322"/>
      </left>
      <right/>
      <top/>
      <bottom style="thin">
        <color theme="9" tint="0.399914548173467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</borders>
  <cellStyleXfs count="81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26" fillId="23" borderId="4" applyNumberForma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9" applyNumberFormat="0" applyFill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6" fillId="0" borderId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9" fillId="0" borderId="0"/>
    <xf numFmtId="165" fontId="29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6" fillId="0" borderId="0"/>
    <xf numFmtId="165" fontId="5" fillId="0" borderId="0" applyFont="0" applyFill="0" applyBorder="0" applyAlignment="0" applyProtection="0"/>
    <xf numFmtId="44" fontId="29" fillId="0" borderId="0" applyFill="0" applyBorder="0" applyAlignment="0" applyProtection="0"/>
    <xf numFmtId="0" fontId="45" fillId="0" borderId="0"/>
    <xf numFmtId="0" fontId="4" fillId="0" borderId="0"/>
    <xf numFmtId="0" fontId="29" fillId="0" borderId="0" applyFont="0" applyFill="0" applyAlignment="0" applyProtection="0"/>
    <xf numFmtId="44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29" fillId="0" borderId="0" applyFill="0" applyBorder="0" applyAlignment="0" applyProtection="0"/>
    <xf numFmtId="0" fontId="50" fillId="0" borderId="0"/>
    <xf numFmtId="0" fontId="51" fillId="34" borderId="0" applyNumberFormat="0" applyProtection="0">
      <alignment horizontal="left" wrapText="1" indent="4"/>
    </xf>
    <xf numFmtId="0" fontId="52" fillId="34" borderId="0" applyNumberFormat="0" applyProtection="0">
      <alignment horizontal="left" wrapText="1" indent="4"/>
    </xf>
    <xf numFmtId="0" fontId="53" fillId="34" borderId="0" applyNumberFormat="0" applyBorder="0" applyProtection="0">
      <alignment horizontal="left" indent="1"/>
    </xf>
    <xf numFmtId="0" fontId="52" fillId="0" borderId="0" applyFill="0" applyBorder="0">
      <alignment wrapText="1"/>
    </xf>
    <xf numFmtId="0" fontId="54" fillId="0" borderId="0"/>
    <xf numFmtId="5" fontId="50" fillId="0" borderId="0" applyFont="0" applyFill="0" applyBorder="0" applyAlignment="0" applyProtection="0"/>
    <xf numFmtId="16" fontId="55" fillId="0" borderId="0" applyFont="0" applyFill="0" applyBorder="0" applyAlignment="0">
      <alignment horizontal="left"/>
    </xf>
    <xf numFmtId="0" fontId="1" fillId="35" borderId="73" applyNumberFormat="0" applyAlignment="0" applyProtection="0"/>
    <xf numFmtId="0" fontId="50" fillId="36" borderId="74" applyNumberFormat="0" applyFont="0" applyFill="0" applyAlignment="0"/>
    <xf numFmtId="0" fontId="56" fillId="37" borderId="0" applyNumberFormat="0" applyBorder="0" applyAlignment="0" applyProtection="0"/>
    <xf numFmtId="0" fontId="50" fillId="36" borderId="75" applyNumberFormat="0" applyFont="0" applyFill="0" applyAlignment="0"/>
  </cellStyleXfs>
  <cellXfs count="317">
    <xf numFmtId="0" fontId="0" fillId="0" borderId="0" xfId="0"/>
    <xf numFmtId="2" fontId="23" fillId="0" borderId="0" xfId="0" applyNumberFormat="1" applyFont="1"/>
    <xf numFmtId="0" fontId="24" fillId="0" borderId="1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justify" vertical="center"/>
    </xf>
    <xf numFmtId="0" fontId="25" fillId="0" borderId="10" xfId="0" applyFont="1" applyBorder="1" applyAlignment="1">
      <alignment horizontal="right" vertical="center"/>
    </xf>
    <xf numFmtId="44" fontId="23" fillId="0" borderId="0" xfId="42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5" fillId="24" borderId="24" xfId="0" applyFont="1" applyFill="1" applyBorder="1" applyAlignment="1">
      <alignment horizontal="center" vertical="center"/>
    </xf>
    <xf numFmtId="10" fontId="24" fillId="0" borderId="31" xfId="0" applyNumberFormat="1" applyFont="1" applyBorder="1" applyAlignment="1">
      <alignment horizontal="center" vertical="center"/>
    </xf>
    <xf numFmtId="0" fontId="23" fillId="24" borderId="24" xfId="0" applyFont="1" applyFill="1" applyBorder="1" applyAlignment="1">
      <alignment horizontal="center" vertical="center"/>
    </xf>
    <xf numFmtId="0" fontId="24" fillId="24" borderId="24" xfId="0" applyFont="1" applyFill="1" applyBorder="1" applyAlignment="1">
      <alignment horizontal="center" vertical="center"/>
    </xf>
    <xf numFmtId="0" fontId="24" fillId="0" borderId="33" xfId="0" applyFont="1" applyBorder="1" applyAlignment="1">
      <alignment vertical="center"/>
    </xf>
    <xf numFmtId="0" fontId="25" fillId="24" borderId="24" xfId="0" applyFont="1" applyFill="1" applyBorder="1" applyAlignment="1">
      <alignment vertical="center"/>
    </xf>
    <xf numFmtId="4" fontId="24" fillId="0" borderId="24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4" fontId="24" fillId="0" borderId="35" xfId="0" applyNumberFormat="1" applyFont="1" applyBorder="1" applyAlignment="1">
      <alignment horizontal="center" vertical="center"/>
    </xf>
    <xf numFmtId="4" fontId="24" fillId="0" borderId="37" xfId="0" applyNumberFormat="1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4" fontId="24" fillId="0" borderId="39" xfId="0" applyNumberFormat="1" applyFont="1" applyBorder="1" applyAlignment="1">
      <alignment horizontal="center" vertical="center"/>
    </xf>
    <xf numFmtId="0" fontId="24" fillId="24" borderId="22" xfId="0" applyFont="1" applyFill="1" applyBorder="1" applyAlignment="1">
      <alignment horizontal="center" vertical="center"/>
    </xf>
    <xf numFmtId="10" fontId="24" fillId="0" borderId="24" xfId="0" applyNumberFormat="1" applyFont="1" applyBorder="1" applyAlignment="1">
      <alignment horizontal="center" vertical="center"/>
    </xf>
    <xf numFmtId="2" fontId="24" fillId="0" borderId="24" xfId="0" applyNumberFormat="1" applyFont="1" applyBorder="1" applyAlignment="1">
      <alignment horizontal="center" vertical="center"/>
    </xf>
    <xf numFmtId="0" fontId="24" fillId="0" borderId="40" xfId="0" applyFont="1" applyBorder="1" applyAlignment="1">
      <alignment vertical="center"/>
    </xf>
    <xf numFmtId="2" fontId="24" fillId="0" borderId="35" xfId="0" applyNumberFormat="1" applyFont="1" applyBorder="1" applyAlignment="1">
      <alignment horizontal="center" vertical="center"/>
    </xf>
    <xf numFmtId="2" fontId="24" fillId="0" borderId="37" xfId="0" applyNumberFormat="1" applyFont="1" applyBorder="1" applyAlignment="1">
      <alignment horizontal="center" vertical="center"/>
    </xf>
    <xf numFmtId="2" fontId="24" fillId="0" borderId="39" xfId="0" applyNumberFormat="1" applyFont="1" applyBorder="1" applyAlignment="1">
      <alignment horizontal="center" vertical="center"/>
    </xf>
    <xf numFmtId="0" fontId="24" fillId="0" borderId="41" xfId="0" applyFont="1" applyBorder="1" applyAlignment="1">
      <alignment vertical="center"/>
    </xf>
    <xf numFmtId="10" fontId="24" fillId="0" borderId="41" xfId="0" applyNumberFormat="1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2" fontId="24" fillId="0" borderId="43" xfId="0" applyNumberFormat="1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4" fillId="0" borderId="46" xfId="0" applyFont="1" applyBorder="1" applyAlignment="1">
      <alignment vertical="center"/>
    </xf>
    <xf numFmtId="2" fontId="25" fillId="0" borderId="24" xfId="0" applyNumberFormat="1" applyFont="1" applyBorder="1" applyAlignment="1">
      <alignment horizontal="center" vertical="center"/>
    </xf>
    <xf numFmtId="0" fontId="24" fillId="0" borderId="32" xfId="0" applyFont="1" applyBorder="1" applyAlignment="1">
      <alignment vertical="center"/>
    </xf>
    <xf numFmtId="44" fontId="0" fillId="0" borderId="12" xfId="42" applyFont="1" applyBorder="1"/>
    <xf numFmtId="44" fontId="0" fillId="0" borderId="12" xfId="0" applyNumberFormat="1" applyBorder="1"/>
    <xf numFmtId="44" fontId="18" fillId="25" borderId="12" xfId="42" applyFont="1" applyFill="1" applyBorder="1"/>
    <xf numFmtId="0" fontId="18" fillId="25" borderId="12" xfId="0" applyFont="1" applyFill="1" applyBorder="1" applyAlignment="1">
      <alignment horizontal="center"/>
    </xf>
    <xf numFmtId="44" fontId="23" fillId="0" borderId="0" xfId="42" applyFont="1"/>
    <xf numFmtId="9" fontId="23" fillId="0" borderId="0" xfId="47" applyFont="1"/>
    <xf numFmtId="4" fontId="0" fillId="0" borderId="0" xfId="0" applyNumberFormat="1"/>
    <xf numFmtId="0" fontId="0" fillId="0" borderId="0" xfId="0" applyAlignment="1">
      <alignment horizontal="center"/>
    </xf>
    <xf numFmtId="9" fontId="0" fillId="0" borderId="0" xfId="47" applyFont="1" applyAlignment="1">
      <alignment horizontal="center"/>
    </xf>
    <xf numFmtId="0" fontId="18" fillId="28" borderId="0" xfId="0" applyFont="1" applyFill="1" applyAlignment="1">
      <alignment horizontal="center"/>
    </xf>
    <xf numFmtId="0" fontId="18" fillId="28" borderId="0" xfId="0" applyFont="1" applyFill="1"/>
    <xf numFmtId="4" fontId="18" fillId="28" borderId="0" xfId="0" applyNumberFormat="1" applyFont="1" applyFill="1"/>
    <xf numFmtId="9" fontId="18" fillId="28" borderId="0" xfId="47" applyFont="1" applyFill="1" applyAlignment="1">
      <alignment horizontal="center"/>
    </xf>
    <xf numFmtId="44" fontId="0" fillId="0" borderId="0" xfId="0" applyNumberFormat="1"/>
    <xf numFmtId="0" fontId="30" fillId="0" borderId="0" xfId="48" applyFont="1"/>
    <xf numFmtId="0" fontId="31" fillId="0" borderId="24" xfId="48" applyFont="1" applyBorder="1" applyAlignment="1">
      <alignment wrapText="1"/>
    </xf>
    <xf numFmtId="0" fontId="30" fillId="0" borderId="0" xfId="48" applyFont="1" applyAlignment="1">
      <alignment horizontal="center"/>
    </xf>
    <xf numFmtId="0" fontId="31" fillId="0" borderId="25" xfId="48" applyFont="1" applyBorder="1" applyAlignment="1">
      <alignment horizontal="left" vertical="center" wrapText="1"/>
    </xf>
    <xf numFmtId="0" fontId="37" fillId="0" borderId="19" xfId="48" applyFont="1" applyBorder="1" applyAlignment="1">
      <alignment vertical="top" wrapText="1"/>
    </xf>
    <xf numFmtId="0" fontId="37" fillId="0" borderId="0" xfId="48" applyFont="1" applyBorder="1" applyAlignment="1">
      <alignment vertical="top" wrapText="1"/>
    </xf>
    <xf numFmtId="0" fontId="37" fillId="0" borderId="18" xfId="48" applyFont="1" applyBorder="1" applyAlignment="1">
      <alignment vertical="top" wrapText="1"/>
    </xf>
    <xf numFmtId="0" fontId="31" fillId="0" borderId="15" xfId="48" applyFont="1" applyBorder="1" applyAlignment="1">
      <alignment horizontal="center" wrapText="1"/>
    </xf>
    <xf numFmtId="44" fontId="0" fillId="0" borderId="0" xfId="42" applyFont="1"/>
    <xf numFmtId="0" fontId="39" fillId="0" borderId="0" xfId="0" applyFont="1"/>
    <xf numFmtId="44" fontId="39" fillId="0" borderId="0" xfId="42" applyFont="1" applyAlignment="1">
      <alignment vertical="center"/>
    </xf>
    <xf numFmtId="44" fontId="23" fillId="0" borderId="0" xfId="0" applyNumberFormat="1" applyFont="1"/>
    <xf numFmtId="9" fontId="40" fillId="0" borderId="0" xfId="47" applyFont="1" applyAlignment="1">
      <alignment horizontal="center"/>
    </xf>
    <xf numFmtId="0" fontId="25" fillId="0" borderId="47" xfId="0" applyFont="1" applyBorder="1" applyAlignment="1">
      <alignment horizontal="center" vertical="center" wrapText="1"/>
    </xf>
    <xf numFmtId="2" fontId="24" fillId="28" borderId="35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2" fontId="24" fillId="0" borderId="52" xfId="0" applyNumberFormat="1" applyFont="1" applyBorder="1" applyAlignment="1">
      <alignment horizontal="center" vertical="center"/>
    </xf>
    <xf numFmtId="2" fontId="25" fillId="0" borderId="24" xfId="0" applyNumberFormat="1" applyFont="1" applyFill="1" applyBorder="1" applyAlignment="1">
      <alignment horizontal="center" vertical="center"/>
    </xf>
    <xf numFmtId="4" fontId="24" fillId="28" borderId="35" xfId="0" applyNumberFormat="1" applyFont="1" applyFill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4" fillId="0" borderId="33" xfId="0" applyFont="1" applyBorder="1" applyAlignment="1">
      <alignment vertical="center" wrapText="1"/>
    </xf>
    <xf numFmtId="10" fontId="24" fillId="26" borderId="31" xfId="0" applyNumberFormat="1" applyFont="1" applyFill="1" applyBorder="1" applyAlignment="1">
      <alignment horizontal="center" vertical="center"/>
    </xf>
    <xf numFmtId="2" fontId="24" fillId="26" borderId="35" xfId="0" applyNumberFormat="1" applyFont="1" applyFill="1" applyBorder="1" applyAlignment="1">
      <alignment horizontal="center" vertical="center"/>
    </xf>
    <xf numFmtId="10" fontId="24" fillId="26" borderId="10" xfId="0" applyNumberFormat="1" applyFont="1" applyFill="1" applyBorder="1" applyAlignment="1">
      <alignment horizontal="center" vertical="center"/>
    </xf>
    <xf numFmtId="10" fontId="24" fillId="26" borderId="24" xfId="0" applyNumberFormat="1" applyFont="1" applyFill="1" applyBorder="1" applyAlignment="1">
      <alignment horizontal="center" vertical="center"/>
    </xf>
    <xf numFmtId="2" fontId="24" fillId="26" borderId="24" xfId="0" applyNumberFormat="1" applyFont="1" applyFill="1" applyBorder="1" applyAlignment="1">
      <alignment horizontal="center" vertical="center"/>
    </xf>
    <xf numFmtId="4" fontId="24" fillId="26" borderId="37" xfId="0" applyNumberFormat="1" applyFont="1" applyFill="1" applyBorder="1" applyAlignment="1">
      <alignment horizontal="center" vertical="center"/>
    </xf>
    <xf numFmtId="0" fontId="24" fillId="29" borderId="32" xfId="0" applyFont="1" applyFill="1" applyBorder="1" applyAlignment="1">
      <alignment horizontal="center" vertical="center"/>
    </xf>
    <xf numFmtId="2" fontId="24" fillId="29" borderId="37" xfId="0" applyNumberFormat="1" applyFont="1" applyFill="1" applyBorder="1" applyAlignment="1">
      <alignment horizontal="center" vertical="center"/>
    </xf>
    <xf numFmtId="10" fontId="28" fillId="28" borderId="31" xfId="0" applyNumberFormat="1" applyFont="1" applyFill="1" applyBorder="1" applyAlignment="1">
      <alignment horizontal="center" vertical="center"/>
    </xf>
    <xf numFmtId="10" fontId="28" fillId="28" borderId="10" xfId="0" applyNumberFormat="1" applyFont="1" applyFill="1" applyBorder="1" applyAlignment="1">
      <alignment horizontal="center" vertical="center"/>
    </xf>
    <xf numFmtId="4" fontId="24" fillId="28" borderId="37" xfId="0" applyNumberFormat="1" applyFont="1" applyFill="1" applyBorder="1" applyAlignment="1">
      <alignment horizontal="center" vertical="center"/>
    </xf>
    <xf numFmtId="0" fontId="24" fillId="0" borderId="31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10" fontId="24" fillId="26" borderId="33" xfId="47" applyNumberFormat="1" applyFont="1" applyFill="1" applyBorder="1" applyAlignment="1">
      <alignment horizontal="center" vertical="center"/>
    </xf>
    <xf numFmtId="0" fontId="24" fillId="0" borderId="33" xfId="0" applyFont="1" applyBorder="1" applyAlignment="1">
      <alignment horizontal="left" vertical="center" wrapText="1"/>
    </xf>
    <xf numFmtId="0" fontId="25" fillId="30" borderId="21" xfId="0" applyFont="1" applyFill="1" applyBorder="1" applyAlignment="1">
      <alignment vertical="center"/>
    </xf>
    <xf numFmtId="10" fontId="24" fillId="26" borderId="21" xfId="0" applyNumberFormat="1" applyFont="1" applyFill="1" applyBorder="1" applyAlignment="1">
      <alignment horizontal="center" vertical="center"/>
    </xf>
    <xf numFmtId="4" fontId="24" fillId="26" borderId="21" xfId="0" applyNumberFormat="1" applyFont="1" applyFill="1" applyBorder="1" applyAlignment="1">
      <alignment horizontal="center" vertical="center"/>
    </xf>
    <xf numFmtId="2" fontId="24" fillId="26" borderId="43" xfId="0" applyNumberFormat="1" applyFont="1" applyFill="1" applyBorder="1" applyAlignment="1">
      <alignment horizontal="center" vertical="center"/>
    </xf>
    <xf numFmtId="2" fontId="24" fillId="26" borderId="60" xfId="0" applyNumberFormat="1" applyFont="1" applyFill="1" applyBorder="1" applyAlignment="1">
      <alignment horizontal="center" vertical="center"/>
    </xf>
    <xf numFmtId="0" fontId="47" fillId="0" borderId="0" xfId="56" applyFont="1"/>
    <xf numFmtId="0" fontId="48" fillId="32" borderId="12" xfId="56" applyFont="1" applyFill="1" applyBorder="1" applyAlignment="1">
      <alignment horizontal="center"/>
    </xf>
    <xf numFmtId="0" fontId="48" fillId="32" borderId="13" xfId="56" applyFont="1" applyFill="1" applyBorder="1" applyAlignment="1">
      <alignment horizontal="center"/>
    </xf>
    <xf numFmtId="0" fontId="48" fillId="0" borderId="12" xfId="56" applyFont="1" applyBorder="1" applyAlignment="1">
      <alignment horizontal="center" vertical="center" wrapText="1"/>
    </xf>
    <xf numFmtId="0" fontId="48" fillId="0" borderId="63" xfId="56" applyFont="1" applyBorder="1" applyAlignment="1">
      <alignment horizontal="center" vertical="center" wrapText="1"/>
    </xf>
    <xf numFmtId="3" fontId="49" fillId="0" borderId="12" xfId="56" applyNumberFormat="1" applyFont="1" applyBorder="1" applyAlignment="1">
      <alignment horizontal="center" vertical="center" wrapText="1"/>
    </xf>
    <xf numFmtId="166" fontId="49" fillId="0" borderId="12" xfId="57" applyNumberFormat="1" applyFont="1" applyBorder="1" applyAlignment="1">
      <alignment horizontal="center" vertical="center" wrapText="1"/>
    </xf>
    <xf numFmtId="4" fontId="49" fillId="0" borderId="12" xfId="57" applyNumberFormat="1" applyFont="1" applyBorder="1" applyAlignment="1">
      <alignment horizontal="center" vertical="center" wrapText="1"/>
    </xf>
    <xf numFmtId="165" fontId="49" fillId="0" borderId="12" xfId="58" applyNumberFormat="1" applyFont="1" applyBorder="1" applyAlignment="1">
      <alignment horizontal="center" vertical="center" wrapText="1"/>
    </xf>
    <xf numFmtId="166" fontId="49" fillId="0" borderId="13" xfId="57" applyNumberFormat="1" applyFont="1" applyBorder="1" applyAlignment="1">
      <alignment horizontal="center" vertical="center" wrapText="1"/>
    </xf>
    <xf numFmtId="0" fontId="48" fillId="0" borderId="66" xfId="56" applyFont="1" applyBorder="1" applyAlignment="1">
      <alignment horizontal="center"/>
    </xf>
    <xf numFmtId="0" fontId="49" fillId="33" borderId="57" xfId="56" applyFont="1" applyFill="1" applyBorder="1" applyAlignment="1">
      <alignment horizontal="center"/>
    </xf>
    <xf numFmtId="166" fontId="48" fillId="33" borderId="67" xfId="56" applyNumberFormat="1" applyFont="1" applyFill="1" applyBorder="1"/>
    <xf numFmtId="43" fontId="48" fillId="0" borderId="0" xfId="56" applyNumberFormat="1" applyFont="1"/>
    <xf numFmtId="2" fontId="24" fillId="0" borderId="0" xfId="42" applyNumberFormat="1" applyFont="1" applyAlignment="1">
      <alignment vertical="center"/>
    </xf>
    <xf numFmtId="43" fontId="47" fillId="0" borderId="0" xfId="56" applyNumberFormat="1" applyFont="1"/>
    <xf numFmtId="0" fontId="24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70" xfId="0" applyFont="1" applyBorder="1" applyAlignment="1">
      <alignment vertical="center"/>
    </xf>
    <xf numFmtId="2" fontId="24" fillId="26" borderId="37" xfId="0" applyNumberFormat="1" applyFont="1" applyFill="1" applyBorder="1" applyAlignment="1">
      <alignment horizontal="center" vertical="center"/>
    </xf>
    <xf numFmtId="0" fontId="24" fillId="0" borderId="6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/>
    <xf numFmtId="0" fontId="24" fillId="0" borderId="11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25" fillId="0" borderId="36" xfId="0" applyFont="1" applyBorder="1" applyAlignment="1">
      <alignment horizontal="center" vertical="center"/>
    </xf>
    <xf numFmtId="4" fontId="23" fillId="0" borderId="0" xfId="0" applyNumberFormat="1" applyFont="1"/>
    <xf numFmtId="14" fontId="25" fillId="0" borderId="35" xfId="0" applyNumberFormat="1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 wrapText="1"/>
    </xf>
    <xf numFmtId="10" fontId="24" fillId="26" borderId="33" xfId="0" applyNumberFormat="1" applyFont="1" applyFill="1" applyBorder="1" applyAlignment="1">
      <alignment horizontal="center" vertical="center"/>
    </xf>
    <xf numFmtId="10" fontId="24" fillId="26" borderId="10" xfId="47" applyNumberFormat="1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9" fontId="23" fillId="0" borderId="0" xfId="47" applyNumberFormat="1" applyFont="1"/>
    <xf numFmtId="10" fontId="23" fillId="0" borderId="0" xfId="47" applyNumberFormat="1" applyFont="1"/>
    <xf numFmtId="4" fontId="24" fillId="26" borderId="59" xfId="0" applyNumberFormat="1" applyFont="1" applyFill="1" applyBorder="1" applyAlignment="1">
      <alignment horizontal="center" vertical="center"/>
    </xf>
    <xf numFmtId="0" fontId="57" fillId="38" borderId="78" xfId="0" applyFont="1" applyFill="1" applyBorder="1" applyAlignment="1">
      <alignment horizontal="left" indent="1"/>
    </xf>
    <xf numFmtId="0" fontId="57" fillId="38" borderId="77" xfId="0" applyFont="1" applyFill="1" applyBorder="1" applyAlignment="1">
      <alignment horizontal="left" indent="1"/>
    </xf>
    <xf numFmtId="0" fontId="57" fillId="38" borderId="79" xfId="0" applyFont="1" applyFill="1" applyBorder="1"/>
    <xf numFmtId="0" fontId="58" fillId="38" borderId="80" xfId="0" applyFont="1" applyFill="1" applyBorder="1" applyAlignment="1">
      <alignment horizontal="left" indent="1"/>
    </xf>
    <xf numFmtId="0" fontId="57" fillId="38" borderId="0" xfId="0" applyFont="1" applyFill="1" applyAlignment="1">
      <alignment horizontal="left" indent="1"/>
    </xf>
    <xf numFmtId="0" fontId="57" fillId="38" borderId="81" xfId="0" applyFont="1" applyFill="1" applyBorder="1"/>
    <xf numFmtId="0" fontId="57" fillId="38" borderId="80" xfId="0" applyFont="1" applyFill="1" applyBorder="1" applyAlignment="1">
      <alignment horizontal="left" indent="1"/>
    </xf>
    <xf numFmtId="0" fontId="58" fillId="38" borderId="0" xfId="0" applyFont="1" applyFill="1" applyAlignment="1">
      <alignment horizontal="left" indent="1"/>
    </xf>
    <xf numFmtId="0" fontId="58" fillId="38" borderId="81" xfId="0" applyFont="1" applyFill="1" applyBorder="1"/>
    <xf numFmtId="0" fontId="60" fillId="38" borderId="80" xfId="0" applyFont="1" applyFill="1" applyBorder="1" applyAlignment="1">
      <alignment horizontal="left" indent="1"/>
    </xf>
    <xf numFmtId="0" fontId="60" fillId="38" borderId="0" xfId="0" applyFont="1" applyFill="1" applyAlignment="1">
      <alignment horizontal="left" indent="1"/>
    </xf>
    <xf numFmtId="0" fontId="60" fillId="38" borderId="81" xfId="0" applyFont="1" applyFill="1" applyBorder="1"/>
    <xf numFmtId="0" fontId="57" fillId="38" borderId="81" xfId="0" applyFont="1" applyFill="1" applyBorder="1" applyAlignment="1">
      <alignment horizontal="left" vertical="center"/>
    </xf>
    <xf numFmtId="0" fontId="61" fillId="38" borderId="81" xfId="0" applyFont="1" applyFill="1" applyBorder="1" applyAlignment="1">
      <alignment horizontal="left" vertical="center" indent="3"/>
    </xf>
    <xf numFmtId="0" fontId="61" fillId="38" borderId="81" xfId="0" applyFont="1" applyFill="1" applyBorder="1" applyAlignment="1">
      <alignment horizontal="left" indent="3"/>
    </xf>
    <xf numFmtId="0" fontId="62" fillId="38" borderId="80" xfId="0" applyFont="1" applyFill="1" applyBorder="1" applyAlignment="1">
      <alignment horizontal="left" indent="1"/>
    </xf>
    <xf numFmtId="0" fontId="62" fillId="38" borderId="0" xfId="0" applyFont="1" applyFill="1" applyAlignment="1">
      <alignment horizontal="left" indent="1"/>
    </xf>
    <xf numFmtId="0" fontId="64" fillId="38" borderId="80" xfId="0" applyFont="1" applyFill="1" applyBorder="1" applyAlignment="1">
      <alignment horizontal="left" indent="1"/>
    </xf>
    <xf numFmtId="0" fontId="24" fillId="26" borderId="11" xfId="0" applyFont="1" applyFill="1" applyBorder="1" applyAlignment="1">
      <alignment vertical="center"/>
    </xf>
    <xf numFmtId="0" fontId="58" fillId="39" borderId="76" xfId="0" applyFont="1" applyFill="1" applyBorder="1" applyAlignment="1">
      <alignment horizontal="left" indent="1"/>
    </xf>
    <xf numFmtId="10" fontId="28" fillId="26" borderId="10" xfId="0" applyNumberFormat="1" applyFont="1" applyFill="1" applyBorder="1" applyAlignment="1">
      <alignment horizontal="center" vertical="center"/>
    </xf>
    <xf numFmtId="0" fontId="58" fillId="40" borderId="76" xfId="0" applyFont="1" applyFill="1" applyBorder="1" applyAlignment="1">
      <alignment horizontal="left" indent="1"/>
    </xf>
    <xf numFmtId="0" fontId="25" fillId="29" borderId="37" xfId="0" applyFont="1" applyFill="1" applyBorder="1" applyAlignment="1">
      <alignment horizontal="center" vertical="center" wrapText="1"/>
    </xf>
    <xf numFmtId="164" fontId="24" fillId="29" borderId="71" xfId="0" applyNumberFormat="1" applyFont="1" applyFill="1" applyBorder="1" applyAlignment="1">
      <alignment horizontal="center" vertical="center"/>
    </xf>
    <xf numFmtId="4" fontId="24" fillId="42" borderId="24" xfId="0" applyNumberFormat="1" applyFont="1" applyFill="1" applyBorder="1" applyAlignment="1">
      <alignment horizontal="center" vertical="center"/>
    </xf>
    <xf numFmtId="0" fontId="57" fillId="38" borderId="81" xfId="0" applyFont="1" applyFill="1" applyBorder="1" applyAlignment="1">
      <alignment horizontal="left" vertical="center" wrapText="1"/>
    </xf>
    <xf numFmtId="0" fontId="58" fillId="41" borderId="0" xfId="0" applyFont="1" applyFill="1" applyBorder="1" applyAlignment="1">
      <alignment horizontal="left" indent="1"/>
    </xf>
    <xf numFmtId="0" fontId="58" fillId="38" borderId="82" xfId="0" applyFont="1" applyFill="1" applyBorder="1" applyAlignment="1">
      <alignment horizontal="left" indent="1"/>
    </xf>
    <xf numFmtId="0" fontId="57" fillId="38" borderId="64" xfId="0" applyFont="1" applyFill="1" applyBorder="1" applyAlignment="1">
      <alignment horizontal="left" indent="1"/>
    </xf>
    <xf numFmtId="0" fontId="57" fillId="38" borderId="83" xfId="0" applyFont="1" applyFill="1" applyBorder="1"/>
    <xf numFmtId="0" fontId="58" fillId="38" borderId="0" xfId="0" applyFont="1" applyFill="1" applyBorder="1" applyAlignment="1">
      <alignment horizontal="left" indent="1"/>
    </xf>
    <xf numFmtId="164" fontId="24" fillId="26" borderId="68" xfId="0" applyNumberFormat="1" applyFont="1" applyFill="1" applyBorder="1" applyAlignment="1">
      <alignment horizontal="center" vertical="center" wrapText="1"/>
    </xf>
    <xf numFmtId="2" fontId="25" fillId="24" borderId="24" xfId="42" applyNumberFormat="1" applyFont="1" applyFill="1" applyBorder="1" applyAlignment="1">
      <alignment horizontal="center" vertical="center"/>
    </xf>
    <xf numFmtId="2" fontId="24" fillId="26" borderId="37" xfId="42" applyNumberFormat="1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8" fillId="26" borderId="32" xfId="0" applyFont="1" applyFill="1" applyBorder="1" applyAlignment="1">
      <alignment horizontal="center" vertical="center"/>
    </xf>
    <xf numFmtId="2" fontId="24" fillId="26" borderId="72" xfId="0" applyNumberFormat="1" applyFont="1" applyFill="1" applyBorder="1" applyAlignment="1">
      <alignment horizontal="center" vertical="center"/>
    </xf>
    <xf numFmtId="0" fontId="61" fillId="38" borderId="84" xfId="0" applyFont="1" applyFill="1" applyBorder="1" applyAlignment="1">
      <alignment horizontal="left" vertical="center" indent="3"/>
    </xf>
    <xf numFmtId="0" fontId="61" fillId="38" borderId="84" xfId="0" applyFont="1" applyFill="1" applyBorder="1" applyAlignment="1">
      <alignment horizontal="left" indent="3"/>
    </xf>
    <xf numFmtId="0" fontId="58" fillId="38" borderId="85" xfId="0" applyFont="1" applyFill="1" applyBorder="1" applyAlignment="1">
      <alignment horizontal="left" indent="1"/>
    </xf>
    <xf numFmtId="3" fontId="25" fillId="28" borderId="24" xfId="0" applyNumberFormat="1" applyFont="1" applyFill="1" applyBorder="1" applyAlignment="1">
      <alignment horizontal="center" vertical="center"/>
    </xf>
    <xf numFmtId="0" fontId="25" fillId="28" borderId="72" xfId="0" applyFont="1" applyFill="1" applyBorder="1" applyAlignment="1">
      <alignment horizontal="center" vertical="center"/>
    </xf>
    <xf numFmtId="164" fontId="24" fillId="28" borderId="68" xfId="0" applyNumberFormat="1" applyFont="1" applyFill="1" applyBorder="1" applyAlignment="1">
      <alignment horizontal="center" vertical="center"/>
    </xf>
    <xf numFmtId="43" fontId="66" fillId="28" borderId="12" xfId="43" applyFont="1" applyFill="1" applyBorder="1" applyAlignment="1">
      <alignment horizontal="center"/>
    </xf>
    <xf numFmtId="0" fontId="0" fillId="0" borderId="0" xfId="0" applyFont="1"/>
    <xf numFmtId="0" fontId="33" fillId="0" borderId="23" xfId="50" applyBorder="1" applyAlignment="1" applyProtection="1">
      <alignment horizontal="center" vertical="center" wrapText="1"/>
    </xf>
    <xf numFmtId="0" fontId="31" fillId="0" borderId="23" xfId="48" applyFont="1" applyBorder="1" applyAlignment="1">
      <alignment horizontal="center" vertical="center" wrapText="1"/>
    </xf>
    <xf numFmtId="0" fontId="31" fillId="0" borderId="22" xfId="48" applyFont="1" applyBorder="1" applyAlignment="1">
      <alignment horizontal="center" vertical="center" wrapText="1"/>
    </xf>
    <xf numFmtId="0" fontId="31" fillId="0" borderId="27" xfId="48" applyFont="1" applyBorder="1" applyAlignment="1">
      <alignment vertical="top" wrapText="1"/>
    </xf>
    <xf numFmtId="0" fontId="31" fillId="0" borderId="28" xfId="48" applyFont="1" applyBorder="1" applyAlignment="1">
      <alignment vertical="top" wrapText="1"/>
    </xf>
    <xf numFmtId="0" fontId="31" fillId="0" borderId="29" xfId="48" applyFont="1" applyBorder="1" applyAlignment="1">
      <alignment vertical="top" wrapText="1"/>
    </xf>
    <xf numFmtId="0" fontId="31" fillId="0" borderId="30" xfId="48" applyFont="1" applyBorder="1" applyAlignment="1">
      <alignment horizontal="center" vertical="center" wrapText="1"/>
    </xf>
    <xf numFmtId="0" fontId="31" fillId="0" borderId="21" xfId="48" applyFont="1" applyBorder="1" applyAlignment="1">
      <alignment horizontal="center" vertical="center" wrapText="1"/>
    </xf>
    <xf numFmtId="0" fontId="31" fillId="0" borderId="20" xfId="48" applyFont="1" applyBorder="1" applyAlignment="1">
      <alignment horizontal="center" vertical="center" wrapText="1"/>
    </xf>
    <xf numFmtId="0" fontId="31" fillId="0" borderId="17" xfId="48" applyFont="1" applyBorder="1" applyAlignment="1">
      <alignment horizontal="center" vertical="center" wrapText="1"/>
    </xf>
    <xf numFmtId="0" fontId="31" fillId="0" borderId="16" xfId="48" applyFont="1" applyBorder="1" applyAlignment="1">
      <alignment horizontal="center" vertical="center" wrapText="1"/>
    </xf>
    <xf numFmtId="0" fontId="31" fillId="0" borderId="15" xfId="48" applyFont="1" applyBorder="1" applyAlignment="1">
      <alignment horizontal="center" vertical="center" wrapText="1"/>
    </xf>
    <xf numFmtId="0" fontId="32" fillId="0" borderId="27" xfId="48" applyFont="1" applyBorder="1" applyAlignment="1">
      <alignment horizontal="center" vertical="center" wrapText="1"/>
    </xf>
    <xf numFmtId="0" fontId="32" fillId="0" borderId="28" xfId="48" applyFont="1" applyBorder="1" applyAlignment="1">
      <alignment horizontal="center" vertical="center" wrapText="1"/>
    </xf>
    <xf numFmtId="0" fontId="32" fillId="0" borderId="29" xfId="48" applyFont="1" applyBorder="1" applyAlignment="1">
      <alignment horizontal="center" vertical="center" wrapText="1"/>
    </xf>
    <xf numFmtId="14" fontId="32" fillId="0" borderId="21" xfId="48" applyNumberFormat="1" applyFont="1" applyBorder="1" applyAlignment="1">
      <alignment horizontal="center" vertical="center" wrapText="1"/>
    </xf>
    <xf numFmtId="14" fontId="32" fillId="0" borderId="20" xfId="48" applyNumberFormat="1" applyFont="1" applyBorder="1" applyAlignment="1">
      <alignment horizontal="center" vertical="center" wrapText="1"/>
    </xf>
    <xf numFmtId="14" fontId="32" fillId="0" borderId="0" xfId="48" applyNumberFormat="1" applyFont="1" applyBorder="1" applyAlignment="1">
      <alignment horizontal="center" vertical="center" wrapText="1"/>
    </xf>
    <xf numFmtId="14" fontId="32" fillId="0" borderId="18" xfId="48" applyNumberFormat="1" applyFont="1" applyBorder="1" applyAlignment="1">
      <alignment horizontal="center" vertical="center" wrapText="1"/>
    </xf>
    <xf numFmtId="14" fontId="32" fillId="0" borderId="16" xfId="48" applyNumberFormat="1" applyFont="1" applyBorder="1" applyAlignment="1">
      <alignment horizontal="center" vertical="center" wrapText="1"/>
    </xf>
    <xf numFmtId="14" fontId="32" fillId="0" borderId="15" xfId="48" applyNumberFormat="1" applyFont="1" applyBorder="1" applyAlignment="1">
      <alignment horizontal="center" vertical="center" wrapText="1"/>
    </xf>
    <xf numFmtId="0" fontId="31" fillId="28" borderId="30" xfId="48" applyFont="1" applyFill="1" applyBorder="1" applyAlignment="1">
      <alignment horizontal="center" vertical="center" wrapText="1"/>
    </xf>
    <xf numFmtId="0" fontId="31" fillId="28" borderId="20" xfId="48" applyFont="1" applyFill="1" applyBorder="1" applyAlignment="1">
      <alignment horizontal="center" vertical="center" wrapText="1"/>
    </xf>
    <xf numFmtId="0" fontId="31" fillId="28" borderId="17" xfId="48" applyFont="1" applyFill="1" applyBorder="1" applyAlignment="1">
      <alignment horizontal="center" vertical="center" wrapText="1"/>
    </xf>
    <xf numFmtId="0" fontId="31" fillId="28" borderId="15" xfId="48" applyFont="1" applyFill="1" applyBorder="1" applyAlignment="1">
      <alignment horizontal="center" vertical="center" wrapText="1"/>
    </xf>
    <xf numFmtId="0" fontId="31" fillId="0" borderId="17" xfId="48" applyFont="1" applyBorder="1" applyAlignment="1">
      <alignment vertical="top" wrapText="1"/>
    </xf>
    <xf numFmtId="0" fontId="31" fillId="0" borderId="16" xfId="48" applyFont="1" applyBorder="1" applyAlignment="1">
      <alignment vertical="top" wrapText="1"/>
    </xf>
    <xf numFmtId="0" fontId="32" fillId="28" borderId="25" xfId="48" applyFont="1" applyFill="1" applyBorder="1" applyAlignment="1">
      <alignment horizontal="center" wrapText="1"/>
    </xf>
    <xf numFmtId="0" fontId="32" fillId="28" borderId="22" xfId="48" applyFont="1" applyFill="1" applyBorder="1" applyAlignment="1">
      <alignment horizontal="center" wrapText="1"/>
    </xf>
    <xf numFmtId="0" fontId="31" fillId="0" borderId="25" xfId="48" applyFont="1" applyBorder="1" applyAlignment="1"/>
    <xf numFmtId="0" fontId="31" fillId="0" borderId="23" xfId="48" applyFont="1" applyBorder="1" applyAlignment="1"/>
    <xf numFmtId="0" fontId="31" fillId="0" borderId="22" xfId="48" applyFont="1" applyBorder="1" applyAlignment="1"/>
    <xf numFmtId="0" fontId="31" fillId="0" borderId="25" xfId="48" applyFont="1" applyBorder="1" applyAlignment="1">
      <alignment wrapText="1"/>
    </xf>
    <xf numFmtId="0" fontId="31" fillId="0" borderId="23" xfId="48" applyFont="1" applyBorder="1" applyAlignment="1">
      <alignment wrapText="1"/>
    </xf>
    <xf numFmtId="0" fontId="31" fillId="0" borderId="22" xfId="48" applyFont="1" applyBorder="1" applyAlignment="1">
      <alignment wrapText="1"/>
    </xf>
    <xf numFmtId="0" fontId="31" fillId="0" borderId="25" xfId="48" applyFont="1" applyBorder="1" applyAlignment="1">
      <alignment horizontal="left" wrapText="1"/>
    </xf>
    <xf numFmtId="0" fontId="31" fillId="0" borderId="23" xfId="48" applyFont="1" applyBorder="1" applyAlignment="1">
      <alignment horizontal="left" wrapText="1"/>
    </xf>
    <xf numFmtId="0" fontId="31" fillId="0" borderId="22" xfId="48" applyFont="1" applyBorder="1" applyAlignment="1">
      <alignment horizontal="left" wrapText="1"/>
    </xf>
    <xf numFmtId="44" fontId="31" fillId="28" borderId="23" xfId="49" applyNumberFormat="1" applyFont="1" applyFill="1" applyBorder="1" applyAlignment="1">
      <alignment horizontal="center" wrapText="1"/>
    </xf>
    <xf numFmtId="44" fontId="31" fillId="28" borderId="22" xfId="49" applyNumberFormat="1" applyFont="1" applyFill="1" applyBorder="1" applyAlignment="1">
      <alignment horizontal="center" wrapText="1"/>
    </xf>
    <xf numFmtId="0" fontId="31" fillId="0" borderId="19" xfId="48" applyFont="1" applyBorder="1" applyAlignment="1">
      <alignment vertical="top" wrapText="1"/>
    </xf>
    <xf numFmtId="0" fontId="31" fillId="0" borderId="0" xfId="48" applyFont="1" applyBorder="1" applyAlignment="1">
      <alignment vertical="top" wrapText="1"/>
    </xf>
    <xf numFmtId="0" fontId="31" fillId="0" borderId="18" xfId="48" applyFont="1" applyBorder="1" applyAlignment="1">
      <alignment vertical="top" wrapText="1"/>
    </xf>
    <xf numFmtId="0" fontId="32" fillId="0" borderId="25" xfId="48" applyFont="1" applyBorder="1" applyAlignment="1">
      <alignment wrapText="1"/>
    </xf>
    <xf numFmtId="0" fontId="32" fillId="0" borderId="22" xfId="48" applyFont="1" applyBorder="1" applyAlignment="1">
      <alignment wrapText="1"/>
    </xf>
    <xf numFmtId="0" fontId="34" fillId="0" borderId="25" xfId="50" applyFont="1" applyBorder="1" applyAlignment="1" applyProtection="1">
      <alignment horizontal="center" vertical="center" wrapText="1"/>
    </xf>
    <xf numFmtId="0" fontId="35" fillId="0" borderId="23" xfId="48" applyFont="1" applyBorder="1" applyAlignment="1">
      <alignment horizontal="center" vertical="center" wrapText="1"/>
    </xf>
    <xf numFmtId="0" fontId="35" fillId="0" borderId="22" xfId="48" applyFont="1" applyBorder="1" applyAlignment="1">
      <alignment horizontal="center" vertical="center" wrapText="1"/>
    </xf>
    <xf numFmtId="0" fontId="31" fillId="0" borderId="30" xfId="48" applyFont="1" applyBorder="1" applyAlignment="1">
      <alignment vertical="top" wrapText="1"/>
    </xf>
    <xf numFmtId="0" fontId="31" fillId="0" borderId="21" xfId="48" applyFont="1" applyBorder="1" applyAlignment="1">
      <alignment vertical="top" wrapText="1"/>
    </xf>
    <xf numFmtId="0" fontId="31" fillId="0" borderId="20" xfId="48" applyFont="1" applyBorder="1" applyAlignment="1">
      <alignment vertical="top" wrapText="1"/>
    </xf>
    <xf numFmtId="0" fontId="31" fillId="0" borderId="19" xfId="48" applyFont="1" applyBorder="1" applyAlignment="1">
      <alignment horizontal="center" vertical="top" wrapText="1"/>
    </xf>
    <xf numFmtId="0" fontId="31" fillId="0" borderId="0" xfId="48" applyFont="1" applyBorder="1" applyAlignment="1">
      <alignment horizontal="center" vertical="top" wrapText="1"/>
    </xf>
    <xf numFmtId="0" fontId="31" fillId="0" borderId="18" xfId="48" applyFont="1" applyBorder="1" applyAlignment="1">
      <alignment horizontal="center" vertical="top" wrapText="1"/>
    </xf>
    <xf numFmtId="0" fontId="36" fillId="0" borderId="19" xfId="48" applyFont="1" applyBorder="1" applyAlignment="1">
      <alignment vertical="top" wrapText="1"/>
    </xf>
    <xf numFmtId="0" fontId="36" fillId="0" borderId="0" xfId="48" applyFont="1" applyBorder="1" applyAlignment="1">
      <alignment vertical="top" wrapText="1"/>
    </xf>
    <xf numFmtId="0" fontId="36" fillId="0" borderId="18" xfId="48" applyFont="1" applyBorder="1" applyAlignment="1">
      <alignment vertical="top" wrapText="1"/>
    </xf>
    <xf numFmtId="0" fontId="30" fillId="0" borderId="23" xfId="48" applyFont="1" applyBorder="1"/>
    <xf numFmtId="0" fontId="30" fillId="0" borderId="22" xfId="48" applyFont="1" applyBorder="1"/>
    <xf numFmtId="0" fontId="31" fillId="0" borderId="30" xfId="48" applyFont="1" applyBorder="1" applyAlignment="1">
      <alignment horizontal="center" wrapText="1"/>
    </xf>
    <xf numFmtId="0" fontId="31" fillId="0" borderId="21" xfId="48" applyFont="1" applyBorder="1" applyAlignment="1">
      <alignment horizontal="center" wrapText="1"/>
    </xf>
    <xf numFmtId="0" fontId="31" fillId="0" borderId="20" xfId="48" applyFont="1" applyBorder="1" applyAlignment="1">
      <alignment horizontal="center" wrapText="1"/>
    </xf>
    <xf numFmtId="0" fontId="37" fillId="0" borderId="19" xfId="48" applyFont="1" applyBorder="1" applyAlignment="1">
      <alignment vertical="top" wrapText="1"/>
    </xf>
    <xf numFmtId="0" fontId="37" fillId="0" borderId="0" xfId="48" applyFont="1" applyBorder="1" applyAlignment="1">
      <alignment vertical="top" wrapText="1"/>
    </xf>
    <xf numFmtId="0" fontId="37" fillId="0" borderId="18" xfId="48" applyFont="1" applyBorder="1" applyAlignment="1">
      <alignment vertical="top" wrapText="1"/>
    </xf>
    <xf numFmtId="0" fontId="37" fillId="0" borderId="19" xfId="48" applyFont="1" applyBorder="1" applyAlignment="1">
      <alignment horizontal="left" vertical="top" wrapText="1"/>
    </xf>
    <xf numFmtId="0" fontId="37" fillId="0" borderId="0" xfId="48" applyFont="1" applyBorder="1" applyAlignment="1">
      <alignment horizontal="left" vertical="top" wrapText="1"/>
    </xf>
    <xf numFmtId="0" fontId="37" fillId="0" borderId="18" xfId="48" applyFont="1" applyBorder="1" applyAlignment="1">
      <alignment horizontal="left" vertical="top" wrapText="1"/>
    </xf>
    <xf numFmtId="0" fontId="38" fillId="0" borderId="17" xfId="48" applyFont="1" applyBorder="1" applyAlignment="1">
      <alignment vertical="top" wrapText="1"/>
    </xf>
    <xf numFmtId="0" fontId="38" fillId="0" borderId="16" xfId="48" applyFont="1" applyBorder="1" applyAlignment="1">
      <alignment vertical="top" wrapText="1"/>
    </xf>
    <xf numFmtId="0" fontId="38" fillId="0" borderId="15" xfId="48" applyFont="1" applyBorder="1" applyAlignment="1">
      <alignment vertical="top" wrapText="1"/>
    </xf>
    <xf numFmtId="0" fontId="31" fillId="0" borderId="25" xfId="48" applyFont="1" applyBorder="1" applyAlignment="1">
      <alignment horizontal="center" wrapText="1"/>
    </xf>
    <xf numFmtId="0" fontId="31" fillId="0" borderId="23" xfId="48" applyFont="1" applyBorder="1" applyAlignment="1">
      <alignment horizontal="center" wrapText="1"/>
    </xf>
    <xf numFmtId="0" fontId="31" fillId="0" borderId="22" xfId="48" applyFont="1" applyBorder="1" applyAlignment="1">
      <alignment horizontal="center" wrapText="1"/>
    </xf>
    <xf numFmtId="0" fontId="31" fillId="0" borderId="17" xfId="48" applyFont="1" applyBorder="1" applyAlignment="1">
      <alignment wrapText="1"/>
    </xf>
    <xf numFmtId="0" fontId="31" fillId="0" borderId="16" xfId="48" applyFont="1" applyBorder="1" applyAlignment="1">
      <alignment wrapText="1"/>
    </xf>
    <xf numFmtId="0" fontId="31" fillId="0" borderId="15" xfId="48" applyFont="1" applyBorder="1" applyAlignment="1">
      <alignment wrapText="1"/>
    </xf>
    <xf numFmtId="0" fontId="46" fillId="31" borderId="53" xfId="56" applyFont="1" applyFill="1" applyBorder="1" applyAlignment="1">
      <alignment horizontal="center"/>
    </xf>
    <xf numFmtId="0" fontId="46" fillId="31" borderId="54" xfId="56" applyFont="1" applyFill="1" applyBorder="1" applyAlignment="1">
      <alignment horizontal="center"/>
    </xf>
    <xf numFmtId="0" fontId="48" fillId="0" borderId="61" xfId="56" applyFont="1" applyBorder="1" applyAlignment="1">
      <alignment horizontal="center" vertical="center"/>
    </xf>
    <xf numFmtId="0" fontId="48" fillId="0" borderId="62" xfId="56" applyFont="1" applyBorder="1" applyAlignment="1">
      <alignment horizontal="center" vertical="center"/>
    </xf>
    <xf numFmtId="0" fontId="48" fillId="0" borderId="63" xfId="56" applyFont="1" applyBorder="1" applyAlignment="1">
      <alignment horizontal="center" vertical="center"/>
    </xf>
    <xf numFmtId="0" fontId="48" fillId="0" borderId="64" xfId="56" applyFont="1" applyBorder="1" applyAlignment="1">
      <alignment horizontal="center" vertical="center"/>
    </xf>
    <xf numFmtId="0" fontId="49" fillId="0" borderId="13" xfId="56" applyFont="1" applyBorder="1" applyAlignment="1">
      <alignment vertical="center" wrapText="1"/>
    </xf>
    <xf numFmtId="0" fontId="49" fillId="0" borderId="14" xfId="56" applyFont="1" applyBorder="1" applyAlignment="1">
      <alignment vertical="center" wrapText="1"/>
    </xf>
    <xf numFmtId="0" fontId="49" fillId="0" borderId="51" xfId="56" applyFont="1" applyBorder="1" applyAlignment="1">
      <alignment vertical="center" wrapText="1"/>
    </xf>
    <xf numFmtId="0" fontId="48" fillId="0" borderId="56" xfId="56" applyFont="1" applyBorder="1" applyAlignment="1">
      <alignment horizontal="center"/>
    </xf>
    <xf numFmtId="0" fontId="48" fillId="0" borderId="57" xfId="56" applyFont="1" applyBorder="1" applyAlignment="1">
      <alignment horizontal="center"/>
    </xf>
    <xf numFmtId="0" fontId="48" fillId="0" borderId="65" xfId="56" applyFont="1" applyBorder="1" applyAlignment="1">
      <alignment horizontal="center"/>
    </xf>
    <xf numFmtId="0" fontId="49" fillId="33" borderId="67" xfId="56" applyFont="1" applyFill="1" applyBorder="1" applyAlignment="1">
      <alignment horizontal="center"/>
    </xf>
    <xf numFmtId="0" fontId="49" fillId="33" borderId="57" xfId="56" applyFont="1" applyFill="1" applyBorder="1" applyAlignment="1">
      <alignment horizontal="center"/>
    </xf>
    <xf numFmtId="0" fontId="67" fillId="33" borderId="0" xfId="0" applyFont="1" applyFill="1" applyAlignment="1">
      <alignment horizont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5" fillId="24" borderId="25" xfId="0" applyFont="1" applyFill="1" applyBorder="1" applyAlignment="1">
      <alignment horizontal="center" vertical="center"/>
    </xf>
    <xf numFmtId="0" fontId="25" fillId="24" borderId="23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4" fillId="0" borderId="53" xfId="0" applyFont="1" applyBorder="1" applyAlignment="1">
      <alignment horizontal="left" vertical="center"/>
    </xf>
    <xf numFmtId="0" fontId="25" fillId="0" borderId="54" xfId="0" applyFont="1" applyBorder="1" applyAlignment="1">
      <alignment horizontal="left" vertical="center"/>
    </xf>
    <xf numFmtId="0" fontId="25" fillId="0" borderId="55" xfId="0" applyFont="1" applyBorder="1" applyAlignment="1">
      <alignment horizontal="left" vertical="center"/>
    </xf>
    <xf numFmtId="0" fontId="24" fillId="0" borderId="44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44" xfId="0" applyFont="1" applyBorder="1" applyAlignment="1">
      <alignment horizontal="left" vertical="top"/>
    </xf>
    <xf numFmtId="0" fontId="24" fillId="0" borderId="14" xfId="0" applyFont="1" applyBorder="1" applyAlignment="1">
      <alignment horizontal="left" vertical="top"/>
    </xf>
    <xf numFmtId="0" fontId="24" fillId="0" borderId="26" xfId="0" applyFont="1" applyBorder="1" applyAlignment="1">
      <alignment horizontal="left" vertical="top"/>
    </xf>
    <xf numFmtId="0" fontId="24" fillId="24" borderId="25" xfId="0" applyFont="1" applyFill="1" applyBorder="1" applyAlignment="1">
      <alignment vertical="center"/>
    </xf>
    <xf numFmtId="0" fontId="24" fillId="24" borderId="22" xfId="0" applyFont="1" applyFill="1" applyBorder="1" applyAlignment="1">
      <alignment vertical="center"/>
    </xf>
    <xf numFmtId="0" fontId="25" fillId="24" borderId="25" xfId="0" applyFont="1" applyFill="1" applyBorder="1" applyAlignment="1">
      <alignment horizontal="left" vertical="center"/>
    </xf>
    <xf numFmtId="0" fontId="25" fillId="24" borderId="23" xfId="0" applyFont="1" applyFill="1" applyBorder="1" applyAlignment="1">
      <alignment horizontal="left" vertical="center"/>
    </xf>
    <xf numFmtId="0" fontId="25" fillId="24" borderId="22" xfId="0" applyFont="1" applyFill="1" applyBorder="1" applyAlignment="1">
      <alignment horizontal="left" vertical="center"/>
    </xf>
    <xf numFmtId="0" fontId="43" fillId="0" borderId="0" xfId="0" applyFont="1" applyAlignment="1">
      <alignment horizontal="left" vertical="center" wrapText="1"/>
    </xf>
    <xf numFmtId="0" fontId="24" fillId="0" borderId="11" xfId="0" applyFont="1" applyBorder="1" applyAlignment="1">
      <alignment horizontal="left" vertical="center"/>
    </xf>
    <xf numFmtId="0" fontId="24" fillId="0" borderId="58" xfId="0" applyFont="1" applyBorder="1" applyAlignment="1">
      <alignment horizontal="left" vertical="center"/>
    </xf>
    <xf numFmtId="0" fontId="24" fillId="0" borderId="59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44" fontId="18" fillId="25" borderId="12" xfId="42" applyFont="1" applyFill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44" fontId="0" fillId="0" borderId="12" xfId="42" applyFont="1" applyBorder="1" applyAlignment="1">
      <alignment horizontal="left" vertical="center" wrapText="1"/>
    </xf>
    <xf numFmtId="0" fontId="18" fillId="25" borderId="12" xfId="0" applyFont="1" applyFill="1" applyBorder="1" applyAlignment="1">
      <alignment horizontal="center"/>
    </xf>
    <xf numFmtId="44" fontId="0" fillId="0" borderId="49" xfId="42" applyFont="1" applyBorder="1" applyAlignment="1">
      <alignment horizontal="center"/>
    </xf>
    <xf numFmtId="44" fontId="0" fillId="0" borderId="50" xfId="42" applyFont="1" applyBorder="1" applyAlignment="1">
      <alignment horizontal="center"/>
    </xf>
    <xf numFmtId="44" fontId="0" fillId="0" borderId="49" xfId="0" applyNumberFormat="1" applyBorder="1" applyAlignment="1">
      <alignment horizontal="center"/>
    </xf>
    <xf numFmtId="44" fontId="0" fillId="0" borderId="50" xfId="0" applyNumberFormat="1" applyBorder="1" applyAlignment="1">
      <alignment horizontal="center"/>
    </xf>
    <xf numFmtId="44" fontId="0" fillId="0" borderId="12" xfId="42" applyFont="1" applyBorder="1" applyAlignment="1">
      <alignment horizontal="left"/>
    </xf>
    <xf numFmtId="0" fontId="68" fillId="27" borderId="30" xfId="0" applyFont="1" applyFill="1" applyBorder="1" applyAlignment="1">
      <alignment horizontal="center" vertical="center"/>
    </xf>
    <xf numFmtId="0" fontId="68" fillId="27" borderId="21" xfId="0" applyFont="1" applyFill="1" applyBorder="1" applyAlignment="1">
      <alignment horizontal="center" vertical="center"/>
    </xf>
    <xf numFmtId="0" fontId="68" fillId="27" borderId="20" xfId="0" applyFont="1" applyFill="1" applyBorder="1" applyAlignment="1">
      <alignment horizontal="center" vertical="center"/>
    </xf>
    <xf numFmtId="0" fontId="68" fillId="27" borderId="17" xfId="0" applyFont="1" applyFill="1" applyBorder="1" applyAlignment="1">
      <alignment horizontal="center" vertical="center"/>
    </xf>
    <xf numFmtId="0" fontId="68" fillId="27" borderId="16" xfId="0" applyFont="1" applyFill="1" applyBorder="1" applyAlignment="1">
      <alignment horizontal="center" vertical="center"/>
    </xf>
    <xf numFmtId="0" fontId="68" fillId="27" borderId="15" xfId="0" applyFont="1" applyFill="1" applyBorder="1" applyAlignment="1">
      <alignment horizontal="center" vertical="center"/>
    </xf>
    <xf numFmtId="0" fontId="24" fillId="28" borderId="48" xfId="0" applyFont="1" applyFill="1" applyBorder="1" applyAlignment="1">
      <alignment horizontal="center" vertical="center"/>
    </xf>
  </cellXfs>
  <cellStyles count="8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20% - Ênfase6 2" xfId="77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Borda da tabela direita" xfId="78"/>
    <cellStyle name="Borda da tabela esquerda" xfId="80"/>
    <cellStyle name="Cálculo" xfId="20" builtinId="22" customBuiltin="1"/>
    <cellStyle name="Célula de Verificação" xfId="21" builtinId="23" customBuiltin="1"/>
    <cellStyle name="Célula Vinculada" xfId="22" builtinId="24" customBuiltin="1"/>
    <cellStyle name="Data" xfId="76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Ênfase6 2" xfId="79"/>
    <cellStyle name="Entrada" xfId="29" builtinId="20" customBuiltin="1"/>
    <cellStyle name="Hiperlink 2" xfId="50"/>
    <cellStyle name="Incorreto" xfId="30" builtinId="27" customBuiltin="1"/>
    <cellStyle name="Moeda" xfId="42" builtinId="4"/>
    <cellStyle name="Moeda 2" xfId="49"/>
    <cellStyle name="Moeda 2 2 2" xfId="53"/>
    <cellStyle name="Moeda 2 2 2 2" xfId="60"/>
    <cellStyle name="Moeda 2 2 2 3" xfId="67"/>
    <cellStyle name="Moeda 3" xfId="61"/>
    <cellStyle name="Moeda 3 2" xfId="57"/>
    <cellStyle name="Moeda 4" xfId="58"/>
    <cellStyle name="Moeda 5" xfId="75"/>
    <cellStyle name="Moeda 6" xfId="54"/>
    <cellStyle name="Moeda 6 2" xfId="68"/>
    <cellStyle name="Neutra" xfId="31" builtinId="28" customBuiltin="1"/>
    <cellStyle name="Normal" xfId="0" builtinId="0"/>
    <cellStyle name="Normal 2" xfId="44"/>
    <cellStyle name="Normal 2 2" xfId="51"/>
    <cellStyle name="Normal 2 2 2" xfId="59"/>
    <cellStyle name="Normal 2 2 3" xfId="66"/>
    <cellStyle name="Normal 2 3" xfId="63"/>
    <cellStyle name="Normal 3" xfId="48"/>
    <cellStyle name="Normal 4" xfId="55"/>
    <cellStyle name="Normal 5" xfId="69"/>
    <cellStyle name="Normal 7" xfId="52"/>
    <cellStyle name="Normal 7 2" xfId="56"/>
    <cellStyle name="Nota" xfId="32" builtinId="10" customBuiltin="1"/>
    <cellStyle name="Porcentagem" xfId="47" builtinId="5"/>
    <cellStyle name="Saída" xfId="33" builtinId="21" customBuiltin="1"/>
    <cellStyle name="Separador de milhares 2" xfId="45"/>
    <cellStyle name="Separador de milhares 2 2" xfId="64"/>
    <cellStyle name="Texto de Aviso" xfId="34" builtinId="11" customBuiltin="1"/>
    <cellStyle name="Texto de coluna de Z a A" xfId="74"/>
    <cellStyle name="Texto Explicativo" xfId="35" builtinId="53" customBuiltin="1"/>
    <cellStyle name="Texto Inicial" xfId="73"/>
    <cellStyle name="Título 1" xfId="36" builtinId="16" customBuiltin="1"/>
    <cellStyle name="Título 1 2" xfId="70"/>
    <cellStyle name="Título 2" xfId="37" builtinId="17" customBuiltin="1"/>
    <cellStyle name="Título 2 2" xfId="71"/>
    <cellStyle name="Título 3" xfId="38" builtinId="18" customBuiltin="1"/>
    <cellStyle name="Título 4" xfId="39" builtinId="19" customBuiltin="1"/>
    <cellStyle name="Título 5" xfId="40"/>
    <cellStyle name="Título 6" xfId="72"/>
    <cellStyle name="Total" xfId="41" builtinId="25" customBuiltin="1"/>
    <cellStyle name="Vírgula" xfId="43" builtinId="3"/>
    <cellStyle name="Vírgula 2" xfId="46"/>
    <cellStyle name="Vírgula 2 2" xfId="65"/>
    <cellStyle name="Vírgula 3" xfId="62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bottom" textRotation="0" wrapText="0" indent="0" justifyLastLine="0" shrinkToFit="0" readingOrder="0"/>
    </dxf>
    <dxf>
      <numFmt numFmtId="4" formatCode="#,##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18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258175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114300</xdr:rowOff>
    </xdr:from>
    <xdr:to>
      <xdr:col>3</xdr:col>
      <xdr:colOff>444500</xdr:colOff>
      <xdr:row>6</xdr:row>
      <xdr:rowOff>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000"/>
        <a:stretch>
          <a:fillRect/>
        </a:stretch>
      </xdr:blipFill>
      <xdr:spPr bwMode="auto">
        <a:xfrm>
          <a:off x="142875" y="304800"/>
          <a:ext cx="21304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</xdr:colOff>
      <xdr:row>0</xdr:row>
      <xdr:rowOff>180975</xdr:rowOff>
    </xdr:from>
    <xdr:to>
      <xdr:col>11</xdr:col>
      <xdr:colOff>382058</xdr:colOff>
      <xdr:row>6</xdr:row>
      <xdr:rowOff>136525</xdr:rowOff>
    </xdr:to>
    <xdr:sp macro="" textlink="">
      <xdr:nvSpPr>
        <xdr:cNvPr id="3" name="CaixaDeTexto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1876425" y="180975"/>
          <a:ext cx="5792258" cy="1098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ESPAÇO SERVIÇOS ESPECIALIZADOS LTDA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 - Mail: comercial@espacopessoal.com.br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CNPJ: 06.159.080/0001-09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Tel/Fax: (21) 3139-3019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Rua Vieira Ferreira nº 125 - Bonsucesso - Rio de Janeiro/RJ</a:t>
          </a:r>
          <a:endParaRPr lang="pt-BR" sz="14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A1:E72" totalsRowShown="0" headerRowDxfId="3">
  <autoFilter ref="A1:E72"/>
  <tableColumns count="5">
    <tableColumn id="1" name="Classificação" dataDxfId="2"/>
    <tableColumn id="2" name="CNPJ"/>
    <tableColumn id="3" name="Empresas"/>
    <tableColumn id="4" name="Lances" dataDxfId="1"/>
    <tableColumn id="5" name="% DIF" dataDxfId="0" dataCellStyle="Porcentagem">
      <calculatedColumnFormula>D2/$D$4-1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BreakPreview" topLeftCell="A16" zoomScaleNormal="100" zoomScaleSheetLayoutView="100" workbookViewId="0">
      <selection activeCell="A24" sqref="A24:K24"/>
    </sheetView>
  </sheetViews>
  <sheetFormatPr defaultRowHeight="14.5"/>
  <cols>
    <col min="1" max="1" width="27.7265625" style="53" bestFit="1" customWidth="1"/>
    <col min="2" max="4" width="9.1796875" style="53"/>
    <col min="5" max="5" width="11" style="53" customWidth="1"/>
    <col min="6" max="8" width="9.1796875" style="53"/>
    <col min="9" max="9" width="12.7265625" style="53" customWidth="1"/>
    <col min="10" max="10" width="9.1796875" style="53"/>
    <col min="11" max="11" width="12.54296875" style="53" customWidth="1"/>
    <col min="12" max="256" width="9.1796875" style="53"/>
    <col min="257" max="257" width="27.7265625" style="53" bestFit="1" customWidth="1"/>
    <col min="258" max="260" width="9.1796875" style="53"/>
    <col min="261" max="261" width="11" style="53" customWidth="1"/>
    <col min="262" max="264" width="9.1796875" style="53"/>
    <col min="265" max="265" width="12.7265625" style="53" customWidth="1"/>
    <col min="266" max="266" width="9.1796875" style="53"/>
    <col min="267" max="267" width="12.54296875" style="53" customWidth="1"/>
    <col min="268" max="512" width="9.1796875" style="53"/>
    <col min="513" max="513" width="27.7265625" style="53" bestFit="1" customWidth="1"/>
    <col min="514" max="516" width="9.1796875" style="53"/>
    <col min="517" max="517" width="11" style="53" customWidth="1"/>
    <col min="518" max="520" width="9.1796875" style="53"/>
    <col min="521" max="521" width="12.7265625" style="53" customWidth="1"/>
    <col min="522" max="522" width="9.1796875" style="53"/>
    <col min="523" max="523" width="12.54296875" style="53" customWidth="1"/>
    <col min="524" max="768" width="9.1796875" style="53"/>
    <col min="769" max="769" width="27.7265625" style="53" bestFit="1" customWidth="1"/>
    <col min="770" max="772" width="9.1796875" style="53"/>
    <col min="773" max="773" width="11" style="53" customWidth="1"/>
    <col min="774" max="776" width="9.1796875" style="53"/>
    <col min="777" max="777" width="12.7265625" style="53" customWidth="1"/>
    <col min="778" max="778" width="9.1796875" style="53"/>
    <col min="779" max="779" width="12.54296875" style="53" customWidth="1"/>
    <col min="780" max="1024" width="9.1796875" style="53"/>
    <col min="1025" max="1025" width="27.7265625" style="53" bestFit="1" customWidth="1"/>
    <col min="1026" max="1028" width="9.1796875" style="53"/>
    <col min="1029" max="1029" width="11" style="53" customWidth="1"/>
    <col min="1030" max="1032" width="9.1796875" style="53"/>
    <col min="1033" max="1033" width="12.7265625" style="53" customWidth="1"/>
    <col min="1034" max="1034" width="9.1796875" style="53"/>
    <col min="1035" max="1035" width="12.54296875" style="53" customWidth="1"/>
    <col min="1036" max="1280" width="9.1796875" style="53"/>
    <col min="1281" max="1281" width="27.7265625" style="53" bestFit="1" customWidth="1"/>
    <col min="1282" max="1284" width="9.1796875" style="53"/>
    <col min="1285" max="1285" width="11" style="53" customWidth="1"/>
    <col min="1286" max="1288" width="9.1796875" style="53"/>
    <col min="1289" max="1289" width="12.7265625" style="53" customWidth="1"/>
    <col min="1290" max="1290" width="9.1796875" style="53"/>
    <col min="1291" max="1291" width="12.54296875" style="53" customWidth="1"/>
    <col min="1292" max="1536" width="9.1796875" style="53"/>
    <col min="1537" max="1537" width="27.7265625" style="53" bestFit="1" customWidth="1"/>
    <col min="1538" max="1540" width="9.1796875" style="53"/>
    <col min="1541" max="1541" width="11" style="53" customWidth="1"/>
    <col min="1542" max="1544" width="9.1796875" style="53"/>
    <col min="1545" max="1545" width="12.7265625" style="53" customWidth="1"/>
    <col min="1546" max="1546" width="9.1796875" style="53"/>
    <col min="1547" max="1547" width="12.54296875" style="53" customWidth="1"/>
    <col min="1548" max="1792" width="9.1796875" style="53"/>
    <col min="1793" max="1793" width="27.7265625" style="53" bestFit="1" customWidth="1"/>
    <col min="1794" max="1796" width="9.1796875" style="53"/>
    <col min="1797" max="1797" width="11" style="53" customWidth="1"/>
    <col min="1798" max="1800" width="9.1796875" style="53"/>
    <col min="1801" max="1801" width="12.7265625" style="53" customWidth="1"/>
    <col min="1802" max="1802" width="9.1796875" style="53"/>
    <col min="1803" max="1803" width="12.54296875" style="53" customWidth="1"/>
    <col min="1804" max="2048" width="9.1796875" style="53"/>
    <col min="2049" max="2049" width="27.7265625" style="53" bestFit="1" customWidth="1"/>
    <col min="2050" max="2052" width="9.1796875" style="53"/>
    <col min="2053" max="2053" width="11" style="53" customWidth="1"/>
    <col min="2054" max="2056" width="9.1796875" style="53"/>
    <col min="2057" max="2057" width="12.7265625" style="53" customWidth="1"/>
    <col min="2058" max="2058" width="9.1796875" style="53"/>
    <col min="2059" max="2059" width="12.54296875" style="53" customWidth="1"/>
    <col min="2060" max="2304" width="9.1796875" style="53"/>
    <col min="2305" max="2305" width="27.7265625" style="53" bestFit="1" customWidth="1"/>
    <col min="2306" max="2308" width="9.1796875" style="53"/>
    <col min="2309" max="2309" width="11" style="53" customWidth="1"/>
    <col min="2310" max="2312" width="9.1796875" style="53"/>
    <col min="2313" max="2313" width="12.7265625" style="53" customWidth="1"/>
    <col min="2314" max="2314" width="9.1796875" style="53"/>
    <col min="2315" max="2315" width="12.54296875" style="53" customWidth="1"/>
    <col min="2316" max="2560" width="9.1796875" style="53"/>
    <col min="2561" max="2561" width="27.7265625" style="53" bestFit="1" customWidth="1"/>
    <col min="2562" max="2564" width="9.1796875" style="53"/>
    <col min="2565" max="2565" width="11" style="53" customWidth="1"/>
    <col min="2566" max="2568" width="9.1796875" style="53"/>
    <col min="2569" max="2569" width="12.7265625" style="53" customWidth="1"/>
    <col min="2570" max="2570" width="9.1796875" style="53"/>
    <col min="2571" max="2571" width="12.54296875" style="53" customWidth="1"/>
    <col min="2572" max="2816" width="9.1796875" style="53"/>
    <col min="2817" max="2817" width="27.7265625" style="53" bestFit="1" customWidth="1"/>
    <col min="2818" max="2820" width="9.1796875" style="53"/>
    <col min="2821" max="2821" width="11" style="53" customWidth="1"/>
    <col min="2822" max="2824" width="9.1796875" style="53"/>
    <col min="2825" max="2825" width="12.7265625" style="53" customWidth="1"/>
    <col min="2826" max="2826" width="9.1796875" style="53"/>
    <col min="2827" max="2827" width="12.54296875" style="53" customWidth="1"/>
    <col min="2828" max="3072" width="9.1796875" style="53"/>
    <col min="3073" max="3073" width="27.7265625" style="53" bestFit="1" customWidth="1"/>
    <col min="3074" max="3076" width="9.1796875" style="53"/>
    <col min="3077" max="3077" width="11" style="53" customWidth="1"/>
    <col min="3078" max="3080" width="9.1796875" style="53"/>
    <col min="3081" max="3081" width="12.7265625" style="53" customWidth="1"/>
    <col min="3082" max="3082" width="9.1796875" style="53"/>
    <col min="3083" max="3083" width="12.54296875" style="53" customWidth="1"/>
    <col min="3084" max="3328" width="9.1796875" style="53"/>
    <col min="3329" max="3329" width="27.7265625" style="53" bestFit="1" customWidth="1"/>
    <col min="3330" max="3332" width="9.1796875" style="53"/>
    <col min="3333" max="3333" width="11" style="53" customWidth="1"/>
    <col min="3334" max="3336" width="9.1796875" style="53"/>
    <col min="3337" max="3337" width="12.7265625" style="53" customWidth="1"/>
    <col min="3338" max="3338" width="9.1796875" style="53"/>
    <col min="3339" max="3339" width="12.54296875" style="53" customWidth="1"/>
    <col min="3340" max="3584" width="9.1796875" style="53"/>
    <col min="3585" max="3585" width="27.7265625" style="53" bestFit="1" customWidth="1"/>
    <col min="3586" max="3588" width="9.1796875" style="53"/>
    <col min="3589" max="3589" width="11" style="53" customWidth="1"/>
    <col min="3590" max="3592" width="9.1796875" style="53"/>
    <col min="3593" max="3593" width="12.7265625" style="53" customWidth="1"/>
    <col min="3594" max="3594" width="9.1796875" style="53"/>
    <col min="3595" max="3595" width="12.54296875" style="53" customWidth="1"/>
    <col min="3596" max="3840" width="9.1796875" style="53"/>
    <col min="3841" max="3841" width="27.7265625" style="53" bestFit="1" customWidth="1"/>
    <col min="3842" max="3844" width="9.1796875" style="53"/>
    <col min="3845" max="3845" width="11" style="53" customWidth="1"/>
    <col min="3846" max="3848" width="9.1796875" style="53"/>
    <col min="3849" max="3849" width="12.7265625" style="53" customWidth="1"/>
    <col min="3850" max="3850" width="9.1796875" style="53"/>
    <col min="3851" max="3851" width="12.54296875" style="53" customWidth="1"/>
    <col min="3852" max="4096" width="9.1796875" style="53"/>
    <col min="4097" max="4097" width="27.7265625" style="53" bestFit="1" customWidth="1"/>
    <col min="4098" max="4100" width="9.1796875" style="53"/>
    <col min="4101" max="4101" width="11" style="53" customWidth="1"/>
    <col min="4102" max="4104" width="9.1796875" style="53"/>
    <col min="4105" max="4105" width="12.7265625" style="53" customWidth="1"/>
    <col min="4106" max="4106" width="9.1796875" style="53"/>
    <col min="4107" max="4107" width="12.54296875" style="53" customWidth="1"/>
    <col min="4108" max="4352" width="9.1796875" style="53"/>
    <col min="4353" max="4353" width="27.7265625" style="53" bestFit="1" customWidth="1"/>
    <col min="4354" max="4356" width="9.1796875" style="53"/>
    <col min="4357" max="4357" width="11" style="53" customWidth="1"/>
    <col min="4358" max="4360" width="9.1796875" style="53"/>
    <col min="4361" max="4361" width="12.7265625" style="53" customWidth="1"/>
    <col min="4362" max="4362" width="9.1796875" style="53"/>
    <col min="4363" max="4363" width="12.54296875" style="53" customWidth="1"/>
    <col min="4364" max="4608" width="9.1796875" style="53"/>
    <col min="4609" max="4609" width="27.7265625" style="53" bestFit="1" customWidth="1"/>
    <col min="4610" max="4612" width="9.1796875" style="53"/>
    <col min="4613" max="4613" width="11" style="53" customWidth="1"/>
    <col min="4614" max="4616" width="9.1796875" style="53"/>
    <col min="4617" max="4617" width="12.7265625" style="53" customWidth="1"/>
    <col min="4618" max="4618" width="9.1796875" style="53"/>
    <col min="4619" max="4619" width="12.54296875" style="53" customWidth="1"/>
    <col min="4620" max="4864" width="9.1796875" style="53"/>
    <col min="4865" max="4865" width="27.7265625" style="53" bestFit="1" customWidth="1"/>
    <col min="4866" max="4868" width="9.1796875" style="53"/>
    <col min="4869" max="4869" width="11" style="53" customWidth="1"/>
    <col min="4870" max="4872" width="9.1796875" style="53"/>
    <col min="4873" max="4873" width="12.7265625" style="53" customWidth="1"/>
    <col min="4874" max="4874" width="9.1796875" style="53"/>
    <col min="4875" max="4875" width="12.54296875" style="53" customWidth="1"/>
    <col min="4876" max="5120" width="9.1796875" style="53"/>
    <col min="5121" max="5121" width="27.7265625" style="53" bestFit="1" customWidth="1"/>
    <col min="5122" max="5124" width="9.1796875" style="53"/>
    <col min="5125" max="5125" width="11" style="53" customWidth="1"/>
    <col min="5126" max="5128" width="9.1796875" style="53"/>
    <col min="5129" max="5129" width="12.7265625" style="53" customWidth="1"/>
    <col min="5130" max="5130" width="9.1796875" style="53"/>
    <col min="5131" max="5131" width="12.54296875" style="53" customWidth="1"/>
    <col min="5132" max="5376" width="9.1796875" style="53"/>
    <col min="5377" max="5377" width="27.7265625" style="53" bestFit="1" customWidth="1"/>
    <col min="5378" max="5380" width="9.1796875" style="53"/>
    <col min="5381" max="5381" width="11" style="53" customWidth="1"/>
    <col min="5382" max="5384" width="9.1796875" style="53"/>
    <col min="5385" max="5385" width="12.7265625" style="53" customWidth="1"/>
    <col min="5386" max="5386" width="9.1796875" style="53"/>
    <col min="5387" max="5387" width="12.54296875" style="53" customWidth="1"/>
    <col min="5388" max="5632" width="9.1796875" style="53"/>
    <col min="5633" max="5633" width="27.7265625" style="53" bestFit="1" customWidth="1"/>
    <col min="5634" max="5636" width="9.1796875" style="53"/>
    <col min="5637" max="5637" width="11" style="53" customWidth="1"/>
    <col min="5638" max="5640" width="9.1796875" style="53"/>
    <col min="5641" max="5641" width="12.7265625" style="53" customWidth="1"/>
    <col min="5642" max="5642" width="9.1796875" style="53"/>
    <col min="5643" max="5643" width="12.54296875" style="53" customWidth="1"/>
    <col min="5644" max="5888" width="9.1796875" style="53"/>
    <col min="5889" max="5889" width="27.7265625" style="53" bestFit="1" customWidth="1"/>
    <col min="5890" max="5892" width="9.1796875" style="53"/>
    <col min="5893" max="5893" width="11" style="53" customWidth="1"/>
    <col min="5894" max="5896" width="9.1796875" style="53"/>
    <col min="5897" max="5897" width="12.7265625" style="53" customWidth="1"/>
    <col min="5898" max="5898" width="9.1796875" style="53"/>
    <col min="5899" max="5899" width="12.54296875" style="53" customWidth="1"/>
    <col min="5900" max="6144" width="9.1796875" style="53"/>
    <col min="6145" max="6145" width="27.7265625" style="53" bestFit="1" customWidth="1"/>
    <col min="6146" max="6148" width="9.1796875" style="53"/>
    <col min="6149" max="6149" width="11" style="53" customWidth="1"/>
    <col min="6150" max="6152" width="9.1796875" style="53"/>
    <col min="6153" max="6153" width="12.7265625" style="53" customWidth="1"/>
    <col min="6154" max="6154" width="9.1796875" style="53"/>
    <col min="6155" max="6155" width="12.54296875" style="53" customWidth="1"/>
    <col min="6156" max="6400" width="9.1796875" style="53"/>
    <col min="6401" max="6401" width="27.7265625" style="53" bestFit="1" customWidth="1"/>
    <col min="6402" max="6404" width="9.1796875" style="53"/>
    <col min="6405" max="6405" width="11" style="53" customWidth="1"/>
    <col min="6406" max="6408" width="9.1796875" style="53"/>
    <col min="6409" max="6409" width="12.7265625" style="53" customWidth="1"/>
    <col min="6410" max="6410" width="9.1796875" style="53"/>
    <col min="6411" max="6411" width="12.54296875" style="53" customWidth="1"/>
    <col min="6412" max="6656" width="9.1796875" style="53"/>
    <col min="6657" max="6657" width="27.7265625" style="53" bestFit="1" customWidth="1"/>
    <col min="6658" max="6660" width="9.1796875" style="53"/>
    <col min="6661" max="6661" width="11" style="53" customWidth="1"/>
    <col min="6662" max="6664" width="9.1796875" style="53"/>
    <col min="6665" max="6665" width="12.7265625" style="53" customWidth="1"/>
    <col min="6666" max="6666" width="9.1796875" style="53"/>
    <col min="6667" max="6667" width="12.54296875" style="53" customWidth="1"/>
    <col min="6668" max="6912" width="9.1796875" style="53"/>
    <col min="6913" max="6913" width="27.7265625" style="53" bestFit="1" customWidth="1"/>
    <col min="6914" max="6916" width="9.1796875" style="53"/>
    <col min="6917" max="6917" width="11" style="53" customWidth="1"/>
    <col min="6918" max="6920" width="9.1796875" style="53"/>
    <col min="6921" max="6921" width="12.7265625" style="53" customWidth="1"/>
    <col min="6922" max="6922" width="9.1796875" style="53"/>
    <col min="6923" max="6923" width="12.54296875" style="53" customWidth="1"/>
    <col min="6924" max="7168" width="9.1796875" style="53"/>
    <col min="7169" max="7169" width="27.7265625" style="53" bestFit="1" customWidth="1"/>
    <col min="7170" max="7172" width="9.1796875" style="53"/>
    <col min="7173" max="7173" width="11" style="53" customWidth="1"/>
    <col min="7174" max="7176" width="9.1796875" style="53"/>
    <col min="7177" max="7177" width="12.7265625" style="53" customWidth="1"/>
    <col min="7178" max="7178" width="9.1796875" style="53"/>
    <col min="7179" max="7179" width="12.54296875" style="53" customWidth="1"/>
    <col min="7180" max="7424" width="9.1796875" style="53"/>
    <col min="7425" max="7425" width="27.7265625" style="53" bestFit="1" customWidth="1"/>
    <col min="7426" max="7428" width="9.1796875" style="53"/>
    <col min="7429" max="7429" width="11" style="53" customWidth="1"/>
    <col min="7430" max="7432" width="9.1796875" style="53"/>
    <col min="7433" max="7433" width="12.7265625" style="53" customWidth="1"/>
    <col min="7434" max="7434" width="9.1796875" style="53"/>
    <col min="7435" max="7435" width="12.54296875" style="53" customWidth="1"/>
    <col min="7436" max="7680" width="9.1796875" style="53"/>
    <col min="7681" max="7681" width="27.7265625" style="53" bestFit="1" customWidth="1"/>
    <col min="7682" max="7684" width="9.1796875" style="53"/>
    <col min="7685" max="7685" width="11" style="53" customWidth="1"/>
    <col min="7686" max="7688" width="9.1796875" style="53"/>
    <col min="7689" max="7689" width="12.7265625" style="53" customWidth="1"/>
    <col min="7690" max="7690" width="9.1796875" style="53"/>
    <col min="7691" max="7691" width="12.54296875" style="53" customWidth="1"/>
    <col min="7692" max="7936" width="9.1796875" style="53"/>
    <col min="7937" max="7937" width="27.7265625" style="53" bestFit="1" customWidth="1"/>
    <col min="7938" max="7940" width="9.1796875" style="53"/>
    <col min="7941" max="7941" width="11" style="53" customWidth="1"/>
    <col min="7942" max="7944" width="9.1796875" style="53"/>
    <col min="7945" max="7945" width="12.7265625" style="53" customWidth="1"/>
    <col min="7946" max="7946" width="9.1796875" style="53"/>
    <col min="7947" max="7947" width="12.54296875" style="53" customWidth="1"/>
    <col min="7948" max="8192" width="9.1796875" style="53"/>
    <col min="8193" max="8193" width="27.7265625" style="53" bestFit="1" customWidth="1"/>
    <col min="8194" max="8196" width="9.1796875" style="53"/>
    <col min="8197" max="8197" width="11" style="53" customWidth="1"/>
    <col min="8198" max="8200" width="9.1796875" style="53"/>
    <col min="8201" max="8201" width="12.7265625" style="53" customWidth="1"/>
    <col min="8202" max="8202" width="9.1796875" style="53"/>
    <col min="8203" max="8203" width="12.54296875" style="53" customWidth="1"/>
    <col min="8204" max="8448" width="9.1796875" style="53"/>
    <col min="8449" max="8449" width="27.7265625" style="53" bestFit="1" customWidth="1"/>
    <col min="8450" max="8452" width="9.1796875" style="53"/>
    <col min="8453" max="8453" width="11" style="53" customWidth="1"/>
    <col min="8454" max="8456" width="9.1796875" style="53"/>
    <col min="8457" max="8457" width="12.7265625" style="53" customWidth="1"/>
    <col min="8458" max="8458" width="9.1796875" style="53"/>
    <col min="8459" max="8459" width="12.54296875" style="53" customWidth="1"/>
    <col min="8460" max="8704" width="9.1796875" style="53"/>
    <col min="8705" max="8705" width="27.7265625" style="53" bestFit="1" customWidth="1"/>
    <col min="8706" max="8708" width="9.1796875" style="53"/>
    <col min="8709" max="8709" width="11" style="53" customWidth="1"/>
    <col min="8710" max="8712" width="9.1796875" style="53"/>
    <col min="8713" max="8713" width="12.7265625" style="53" customWidth="1"/>
    <col min="8714" max="8714" width="9.1796875" style="53"/>
    <col min="8715" max="8715" width="12.54296875" style="53" customWidth="1"/>
    <col min="8716" max="8960" width="9.1796875" style="53"/>
    <col min="8961" max="8961" width="27.7265625" style="53" bestFit="1" customWidth="1"/>
    <col min="8962" max="8964" width="9.1796875" style="53"/>
    <col min="8965" max="8965" width="11" style="53" customWidth="1"/>
    <col min="8966" max="8968" width="9.1796875" style="53"/>
    <col min="8969" max="8969" width="12.7265625" style="53" customWidth="1"/>
    <col min="8970" max="8970" width="9.1796875" style="53"/>
    <col min="8971" max="8971" width="12.54296875" style="53" customWidth="1"/>
    <col min="8972" max="9216" width="9.1796875" style="53"/>
    <col min="9217" max="9217" width="27.7265625" style="53" bestFit="1" customWidth="1"/>
    <col min="9218" max="9220" width="9.1796875" style="53"/>
    <col min="9221" max="9221" width="11" style="53" customWidth="1"/>
    <col min="9222" max="9224" width="9.1796875" style="53"/>
    <col min="9225" max="9225" width="12.7265625" style="53" customWidth="1"/>
    <col min="9226" max="9226" width="9.1796875" style="53"/>
    <col min="9227" max="9227" width="12.54296875" style="53" customWidth="1"/>
    <col min="9228" max="9472" width="9.1796875" style="53"/>
    <col min="9473" max="9473" width="27.7265625" style="53" bestFit="1" customWidth="1"/>
    <col min="9474" max="9476" width="9.1796875" style="53"/>
    <col min="9477" max="9477" width="11" style="53" customWidth="1"/>
    <col min="9478" max="9480" width="9.1796875" style="53"/>
    <col min="9481" max="9481" width="12.7265625" style="53" customWidth="1"/>
    <col min="9482" max="9482" width="9.1796875" style="53"/>
    <col min="9483" max="9483" width="12.54296875" style="53" customWidth="1"/>
    <col min="9484" max="9728" width="9.1796875" style="53"/>
    <col min="9729" max="9729" width="27.7265625" style="53" bestFit="1" customWidth="1"/>
    <col min="9730" max="9732" width="9.1796875" style="53"/>
    <col min="9733" max="9733" width="11" style="53" customWidth="1"/>
    <col min="9734" max="9736" width="9.1796875" style="53"/>
    <col min="9737" max="9737" width="12.7265625" style="53" customWidth="1"/>
    <col min="9738" max="9738" width="9.1796875" style="53"/>
    <col min="9739" max="9739" width="12.54296875" style="53" customWidth="1"/>
    <col min="9740" max="9984" width="9.1796875" style="53"/>
    <col min="9985" max="9985" width="27.7265625" style="53" bestFit="1" customWidth="1"/>
    <col min="9986" max="9988" width="9.1796875" style="53"/>
    <col min="9989" max="9989" width="11" style="53" customWidth="1"/>
    <col min="9990" max="9992" width="9.1796875" style="53"/>
    <col min="9993" max="9993" width="12.7265625" style="53" customWidth="1"/>
    <col min="9994" max="9994" width="9.1796875" style="53"/>
    <col min="9995" max="9995" width="12.54296875" style="53" customWidth="1"/>
    <col min="9996" max="10240" width="9.1796875" style="53"/>
    <col min="10241" max="10241" width="27.7265625" style="53" bestFit="1" customWidth="1"/>
    <col min="10242" max="10244" width="9.1796875" style="53"/>
    <col min="10245" max="10245" width="11" style="53" customWidth="1"/>
    <col min="10246" max="10248" width="9.1796875" style="53"/>
    <col min="10249" max="10249" width="12.7265625" style="53" customWidth="1"/>
    <col min="10250" max="10250" width="9.1796875" style="53"/>
    <col min="10251" max="10251" width="12.54296875" style="53" customWidth="1"/>
    <col min="10252" max="10496" width="9.1796875" style="53"/>
    <col min="10497" max="10497" width="27.7265625" style="53" bestFit="1" customWidth="1"/>
    <col min="10498" max="10500" width="9.1796875" style="53"/>
    <col min="10501" max="10501" width="11" style="53" customWidth="1"/>
    <col min="10502" max="10504" width="9.1796875" style="53"/>
    <col min="10505" max="10505" width="12.7265625" style="53" customWidth="1"/>
    <col min="10506" max="10506" width="9.1796875" style="53"/>
    <col min="10507" max="10507" width="12.54296875" style="53" customWidth="1"/>
    <col min="10508" max="10752" width="9.1796875" style="53"/>
    <col min="10753" max="10753" width="27.7265625" style="53" bestFit="1" customWidth="1"/>
    <col min="10754" max="10756" width="9.1796875" style="53"/>
    <col min="10757" max="10757" width="11" style="53" customWidth="1"/>
    <col min="10758" max="10760" width="9.1796875" style="53"/>
    <col min="10761" max="10761" width="12.7265625" style="53" customWidth="1"/>
    <col min="10762" max="10762" width="9.1796875" style="53"/>
    <col min="10763" max="10763" width="12.54296875" style="53" customWidth="1"/>
    <col min="10764" max="11008" width="9.1796875" style="53"/>
    <col min="11009" max="11009" width="27.7265625" style="53" bestFit="1" customWidth="1"/>
    <col min="11010" max="11012" width="9.1796875" style="53"/>
    <col min="11013" max="11013" width="11" style="53" customWidth="1"/>
    <col min="11014" max="11016" width="9.1796875" style="53"/>
    <col min="11017" max="11017" width="12.7265625" style="53" customWidth="1"/>
    <col min="11018" max="11018" width="9.1796875" style="53"/>
    <col min="11019" max="11019" width="12.54296875" style="53" customWidth="1"/>
    <col min="11020" max="11264" width="9.1796875" style="53"/>
    <col min="11265" max="11265" width="27.7265625" style="53" bestFit="1" customWidth="1"/>
    <col min="11266" max="11268" width="9.1796875" style="53"/>
    <col min="11269" max="11269" width="11" style="53" customWidth="1"/>
    <col min="11270" max="11272" width="9.1796875" style="53"/>
    <col min="11273" max="11273" width="12.7265625" style="53" customWidth="1"/>
    <col min="11274" max="11274" width="9.1796875" style="53"/>
    <col min="11275" max="11275" width="12.54296875" style="53" customWidth="1"/>
    <col min="11276" max="11520" width="9.1796875" style="53"/>
    <col min="11521" max="11521" width="27.7265625" style="53" bestFit="1" customWidth="1"/>
    <col min="11522" max="11524" width="9.1796875" style="53"/>
    <col min="11525" max="11525" width="11" style="53" customWidth="1"/>
    <col min="11526" max="11528" width="9.1796875" style="53"/>
    <col min="11529" max="11529" width="12.7265625" style="53" customWidth="1"/>
    <col min="11530" max="11530" width="9.1796875" style="53"/>
    <col min="11531" max="11531" width="12.54296875" style="53" customWidth="1"/>
    <col min="11532" max="11776" width="9.1796875" style="53"/>
    <col min="11777" max="11777" width="27.7265625" style="53" bestFit="1" customWidth="1"/>
    <col min="11778" max="11780" width="9.1796875" style="53"/>
    <col min="11781" max="11781" width="11" style="53" customWidth="1"/>
    <col min="11782" max="11784" width="9.1796875" style="53"/>
    <col min="11785" max="11785" width="12.7265625" style="53" customWidth="1"/>
    <col min="11786" max="11786" width="9.1796875" style="53"/>
    <col min="11787" max="11787" width="12.54296875" style="53" customWidth="1"/>
    <col min="11788" max="12032" width="9.1796875" style="53"/>
    <col min="12033" max="12033" width="27.7265625" style="53" bestFit="1" customWidth="1"/>
    <col min="12034" max="12036" width="9.1796875" style="53"/>
    <col min="12037" max="12037" width="11" style="53" customWidth="1"/>
    <col min="12038" max="12040" width="9.1796875" style="53"/>
    <col min="12041" max="12041" width="12.7265625" style="53" customWidth="1"/>
    <col min="12042" max="12042" width="9.1796875" style="53"/>
    <col min="12043" max="12043" width="12.54296875" style="53" customWidth="1"/>
    <col min="12044" max="12288" width="9.1796875" style="53"/>
    <col min="12289" max="12289" width="27.7265625" style="53" bestFit="1" customWidth="1"/>
    <col min="12290" max="12292" width="9.1796875" style="53"/>
    <col min="12293" max="12293" width="11" style="53" customWidth="1"/>
    <col min="12294" max="12296" width="9.1796875" style="53"/>
    <col min="12297" max="12297" width="12.7265625" style="53" customWidth="1"/>
    <col min="12298" max="12298" width="9.1796875" style="53"/>
    <col min="12299" max="12299" width="12.54296875" style="53" customWidth="1"/>
    <col min="12300" max="12544" width="9.1796875" style="53"/>
    <col min="12545" max="12545" width="27.7265625" style="53" bestFit="1" customWidth="1"/>
    <col min="12546" max="12548" width="9.1796875" style="53"/>
    <col min="12549" max="12549" width="11" style="53" customWidth="1"/>
    <col min="12550" max="12552" width="9.1796875" style="53"/>
    <col min="12553" max="12553" width="12.7265625" style="53" customWidth="1"/>
    <col min="12554" max="12554" width="9.1796875" style="53"/>
    <col min="12555" max="12555" width="12.54296875" style="53" customWidth="1"/>
    <col min="12556" max="12800" width="9.1796875" style="53"/>
    <col min="12801" max="12801" width="27.7265625" style="53" bestFit="1" customWidth="1"/>
    <col min="12802" max="12804" width="9.1796875" style="53"/>
    <col min="12805" max="12805" width="11" style="53" customWidth="1"/>
    <col min="12806" max="12808" width="9.1796875" style="53"/>
    <col min="12809" max="12809" width="12.7265625" style="53" customWidth="1"/>
    <col min="12810" max="12810" width="9.1796875" style="53"/>
    <col min="12811" max="12811" width="12.54296875" style="53" customWidth="1"/>
    <col min="12812" max="13056" width="9.1796875" style="53"/>
    <col min="13057" max="13057" width="27.7265625" style="53" bestFit="1" customWidth="1"/>
    <col min="13058" max="13060" width="9.1796875" style="53"/>
    <col min="13061" max="13061" width="11" style="53" customWidth="1"/>
    <col min="13062" max="13064" width="9.1796875" style="53"/>
    <col min="13065" max="13065" width="12.7265625" style="53" customWidth="1"/>
    <col min="13066" max="13066" width="9.1796875" style="53"/>
    <col min="13067" max="13067" width="12.54296875" style="53" customWidth="1"/>
    <col min="13068" max="13312" width="9.1796875" style="53"/>
    <col min="13313" max="13313" width="27.7265625" style="53" bestFit="1" customWidth="1"/>
    <col min="13314" max="13316" width="9.1796875" style="53"/>
    <col min="13317" max="13317" width="11" style="53" customWidth="1"/>
    <col min="13318" max="13320" width="9.1796875" style="53"/>
    <col min="13321" max="13321" width="12.7265625" style="53" customWidth="1"/>
    <col min="13322" max="13322" width="9.1796875" style="53"/>
    <col min="13323" max="13323" width="12.54296875" style="53" customWidth="1"/>
    <col min="13324" max="13568" width="9.1796875" style="53"/>
    <col min="13569" max="13569" width="27.7265625" style="53" bestFit="1" customWidth="1"/>
    <col min="13570" max="13572" width="9.1796875" style="53"/>
    <col min="13573" max="13573" width="11" style="53" customWidth="1"/>
    <col min="13574" max="13576" width="9.1796875" style="53"/>
    <col min="13577" max="13577" width="12.7265625" style="53" customWidth="1"/>
    <col min="13578" max="13578" width="9.1796875" style="53"/>
    <col min="13579" max="13579" width="12.54296875" style="53" customWidth="1"/>
    <col min="13580" max="13824" width="9.1796875" style="53"/>
    <col min="13825" max="13825" width="27.7265625" style="53" bestFit="1" customWidth="1"/>
    <col min="13826" max="13828" width="9.1796875" style="53"/>
    <col min="13829" max="13829" width="11" style="53" customWidth="1"/>
    <col min="13830" max="13832" width="9.1796875" style="53"/>
    <col min="13833" max="13833" width="12.7265625" style="53" customWidth="1"/>
    <col min="13834" max="13834" width="9.1796875" style="53"/>
    <col min="13835" max="13835" width="12.54296875" style="53" customWidth="1"/>
    <col min="13836" max="14080" width="9.1796875" style="53"/>
    <col min="14081" max="14081" width="27.7265625" style="53" bestFit="1" customWidth="1"/>
    <col min="14082" max="14084" width="9.1796875" style="53"/>
    <col min="14085" max="14085" width="11" style="53" customWidth="1"/>
    <col min="14086" max="14088" width="9.1796875" style="53"/>
    <col min="14089" max="14089" width="12.7265625" style="53" customWidth="1"/>
    <col min="14090" max="14090" width="9.1796875" style="53"/>
    <col min="14091" max="14091" width="12.54296875" style="53" customWidth="1"/>
    <col min="14092" max="14336" width="9.1796875" style="53"/>
    <col min="14337" max="14337" width="27.7265625" style="53" bestFit="1" customWidth="1"/>
    <col min="14338" max="14340" width="9.1796875" style="53"/>
    <col min="14341" max="14341" width="11" style="53" customWidth="1"/>
    <col min="14342" max="14344" width="9.1796875" style="53"/>
    <col min="14345" max="14345" width="12.7265625" style="53" customWidth="1"/>
    <col min="14346" max="14346" width="9.1796875" style="53"/>
    <col min="14347" max="14347" width="12.54296875" style="53" customWidth="1"/>
    <col min="14348" max="14592" width="9.1796875" style="53"/>
    <col min="14593" max="14593" width="27.7265625" style="53" bestFit="1" customWidth="1"/>
    <col min="14594" max="14596" width="9.1796875" style="53"/>
    <col min="14597" max="14597" width="11" style="53" customWidth="1"/>
    <col min="14598" max="14600" width="9.1796875" style="53"/>
    <col min="14601" max="14601" width="12.7265625" style="53" customWidth="1"/>
    <col min="14602" max="14602" width="9.1796875" style="53"/>
    <col min="14603" max="14603" width="12.54296875" style="53" customWidth="1"/>
    <col min="14604" max="14848" width="9.1796875" style="53"/>
    <col min="14849" max="14849" width="27.7265625" style="53" bestFit="1" customWidth="1"/>
    <col min="14850" max="14852" width="9.1796875" style="53"/>
    <col min="14853" max="14853" width="11" style="53" customWidth="1"/>
    <col min="14854" max="14856" width="9.1796875" style="53"/>
    <col min="14857" max="14857" width="12.7265625" style="53" customWidth="1"/>
    <col min="14858" max="14858" width="9.1796875" style="53"/>
    <col min="14859" max="14859" width="12.54296875" style="53" customWidth="1"/>
    <col min="14860" max="15104" width="9.1796875" style="53"/>
    <col min="15105" max="15105" width="27.7265625" style="53" bestFit="1" customWidth="1"/>
    <col min="15106" max="15108" width="9.1796875" style="53"/>
    <col min="15109" max="15109" width="11" style="53" customWidth="1"/>
    <col min="15110" max="15112" width="9.1796875" style="53"/>
    <col min="15113" max="15113" width="12.7265625" style="53" customWidth="1"/>
    <col min="15114" max="15114" width="9.1796875" style="53"/>
    <col min="15115" max="15115" width="12.54296875" style="53" customWidth="1"/>
    <col min="15116" max="15360" width="9.1796875" style="53"/>
    <col min="15361" max="15361" width="27.7265625" style="53" bestFit="1" customWidth="1"/>
    <col min="15362" max="15364" width="9.1796875" style="53"/>
    <col min="15365" max="15365" width="11" style="53" customWidth="1"/>
    <col min="15366" max="15368" width="9.1796875" style="53"/>
    <col min="15369" max="15369" width="12.7265625" style="53" customWidth="1"/>
    <col min="15370" max="15370" width="9.1796875" style="53"/>
    <col min="15371" max="15371" width="12.54296875" style="53" customWidth="1"/>
    <col min="15372" max="15616" width="9.1796875" style="53"/>
    <col min="15617" max="15617" width="27.7265625" style="53" bestFit="1" customWidth="1"/>
    <col min="15618" max="15620" width="9.1796875" style="53"/>
    <col min="15621" max="15621" width="11" style="53" customWidth="1"/>
    <col min="15622" max="15624" width="9.1796875" style="53"/>
    <col min="15625" max="15625" width="12.7265625" style="53" customWidth="1"/>
    <col min="15626" max="15626" width="9.1796875" style="53"/>
    <col min="15627" max="15627" width="12.54296875" style="53" customWidth="1"/>
    <col min="15628" max="15872" width="9.1796875" style="53"/>
    <col min="15873" max="15873" width="27.7265625" style="53" bestFit="1" customWidth="1"/>
    <col min="15874" max="15876" width="9.1796875" style="53"/>
    <col min="15877" max="15877" width="11" style="53" customWidth="1"/>
    <col min="15878" max="15880" width="9.1796875" style="53"/>
    <col min="15881" max="15881" width="12.7265625" style="53" customWidth="1"/>
    <col min="15882" max="15882" width="9.1796875" style="53"/>
    <col min="15883" max="15883" width="12.54296875" style="53" customWidth="1"/>
    <col min="15884" max="16128" width="9.1796875" style="53"/>
    <col min="16129" max="16129" width="27.7265625" style="53" bestFit="1" customWidth="1"/>
    <col min="16130" max="16132" width="9.1796875" style="53"/>
    <col min="16133" max="16133" width="11" style="53" customWidth="1"/>
    <col min="16134" max="16136" width="9.1796875" style="53"/>
    <col min="16137" max="16137" width="12.7265625" style="53" customWidth="1"/>
    <col min="16138" max="16138" width="9.1796875" style="53"/>
    <col min="16139" max="16139" width="12.54296875" style="53" customWidth="1"/>
    <col min="16140" max="16384" width="9.1796875" style="53"/>
  </cols>
  <sheetData>
    <row r="1" spans="1:12" ht="15" thickBot="1"/>
    <row r="2" spans="1:12" ht="15" customHeight="1">
      <c r="A2" s="184"/>
      <c r="B2" s="187" t="s">
        <v>239</v>
      </c>
      <c r="C2" s="188"/>
      <c r="D2" s="188"/>
      <c r="E2" s="188"/>
      <c r="F2" s="189"/>
      <c r="G2" s="193" t="s">
        <v>240</v>
      </c>
      <c r="H2" s="196" t="s">
        <v>271</v>
      </c>
      <c r="I2" s="197"/>
      <c r="J2" s="202" t="s">
        <v>241</v>
      </c>
      <c r="K2" s="203"/>
    </row>
    <row r="3" spans="1:12" ht="25.5" customHeight="1" thickBot="1">
      <c r="A3" s="185"/>
      <c r="B3" s="190"/>
      <c r="C3" s="191"/>
      <c r="D3" s="191"/>
      <c r="E3" s="191"/>
      <c r="F3" s="192"/>
      <c r="G3" s="194"/>
      <c r="H3" s="198"/>
      <c r="I3" s="199"/>
      <c r="J3" s="204"/>
      <c r="K3" s="205"/>
    </row>
    <row r="4" spans="1:12" ht="15" thickBot="1">
      <c r="A4" s="186"/>
      <c r="B4" s="206" t="s">
        <v>242</v>
      </c>
      <c r="C4" s="207"/>
      <c r="D4" s="207"/>
      <c r="E4" s="207"/>
      <c r="F4" s="207"/>
      <c r="G4" s="195"/>
      <c r="H4" s="200"/>
      <c r="I4" s="201"/>
      <c r="J4" s="208" t="s">
        <v>243</v>
      </c>
      <c r="K4" s="209"/>
    </row>
    <row r="5" spans="1:12" ht="15" thickBot="1">
      <c r="A5" s="210" t="s">
        <v>272</v>
      </c>
      <c r="B5" s="211"/>
      <c r="C5" s="211"/>
      <c r="D5" s="211"/>
      <c r="E5" s="211"/>
      <c r="F5" s="211"/>
      <c r="G5" s="211"/>
      <c r="H5" s="211"/>
      <c r="I5" s="211"/>
      <c r="J5" s="211"/>
      <c r="K5" s="212"/>
    </row>
    <row r="6" spans="1:12" ht="15" thickBot="1">
      <c r="A6" s="213" t="s">
        <v>273</v>
      </c>
      <c r="B6" s="214"/>
      <c r="C6" s="214"/>
      <c r="D6" s="214"/>
      <c r="E6" s="214"/>
      <c r="F6" s="214"/>
      <c r="G6" s="214"/>
      <c r="H6" s="214"/>
      <c r="I6" s="214"/>
      <c r="J6" s="214"/>
      <c r="K6" s="215"/>
    </row>
    <row r="7" spans="1:12" ht="15" thickBot="1">
      <c r="A7" s="213" t="s">
        <v>244</v>
      </c>
      <c r="B7" s="214"/>
      <c r="C7" s="214"/>
      <c r="D7" s="214"/>
      <c r="E7" s="214"/>
      <c r="F7" s="214"/>
      <c r="G7" s="214"/>
      <c r="H7" s="214"/>
      <c r="I7" s="214"/>
      <c r="J7" s="214"/>
      <c r="K7" s="215"/>
    </row>
    <row r="8" spans="1:12" ht="15" thickBot="1">
      <c r="A8" s="216" t="s">
        <v>245</v>
      </c>
      <c r="B8" s="217"/>
      <c r="C8" s="217"/>
      <c r="D8" s="218"/>
      <c r="E8" s="54" t="s">
        <v>246</v>
      </c>
      <c r="F8" s="219">
        <v>1342610.97</v>
      </c>
      <c r="G8" s="219"/>
      <c r="H8" s="219"/>
      <c r="I8" s="219"/>
      <c r="J8" s="219"/>
      <c r="K8" s="220"/>
      <c r="L8" s="55"/>
    </row>
    <row r="9" spans="1:12" ht="15.75" customHeight="1" thickBot="1">
      <c r="A9" s="56" t="s">
        <v>247</v>
      </c>
      <c r="B9" s="181"/>
      <c r="C9" s="182"/>
      <c r="D9" s="182"/>
      <c r="E9" s="182"/>
      <c r="F9" s="182"/>
      <c r="G9" s="182"/>
      <c r="H9" s="182"/>
      <c r="I9" s="182"/>
      <c r="J9" s="182"/>
      <c r="K9" s="183"/>
    </row>
    <row r="10" spans="1:12" ht="25.5" customHeight="1" thickBot="1">
      <c r="A10" s="213" t="s">
        <v>248</v>
      </c>
      <c r="B10" s="215"/>
      <c r="C10" s="224"/>
      <c r="D10" s="225"/>
      <c r="E10" s="226" t="s">
        <v>274</v>
      </c>
      <c r="F10" s="227"/>
      <c r="G10" s="227"/>
      <c r="H10" s="227"/>
      <c r="I10" s="227"/>
      <c r="J10" s="227"/>
      <c r="K10" s="228"/>
    </row>
    <row r="11" spans="1:12">
      <c r="A11" s="229"/>
      <c r="B11" s="230"/>
      <c r="C11" s="230"/>
      <c r="D11" s="230"/>
      <c r="E11" s="230"/>
      <c r="F11" s="230"/>
      <c r="G11" s="230"/>
      <c r="H11" s="230"/>
      <c r="I11" s="230"/>
      <c r="J11" s="230"/>
      <c r="K11" s="231"/>
    </row>
    <row r="12" spans="1:12" ht="28.5" customHeight="1">
      <c r="A12" s="221" t="s">
        <v>275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3"/>
    </row>
    <row r="13" spans="1:12">
      <c r="A13" s="232"/>
      <c r="B13" s="233"/>
      <c r="C13" s="233"/>
      <c r="D13" s="233"/>
      <c r="E13" s="233"/>
      <c r="F13" s="233"/>
      <c r="G13" s="233"/>
      <c r="H13" s="233"/>
      <c r="I13" s="233"/>
      <c r="J13" s="233"/>
      <c r="K13" s="234"/>
    </row>
    <row r="14" spans="1:12">
      <c r="A14" s="221"/>
      <c r="B14" s="222"/>
      <c r="C14" s="222"/>
      <c r="D14" s="222"/>
      <c r="E14" s="222"/>
      <c r="F14" s="222"/>
      <c r="G14" s="222"/>
      <c r="H14" s="222"/>
      <c r="I14" s="222"/>
      <c r="J14" s="222"/>
      <c r="K14" s="223"/>
    </row>
    <row r="15" spans="1:12" ht="15" customHeight="1">
      <c r="A15" s="235" t="s">
        <v>249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7"/>
    </row>
    <row r="16" spans="1:12">
      <c r="A16" s="221"/>
      <c r="B16" s="222"/>
      <c r="C16" s="222"/>
      <c r="D16" s="222"/>
      <c r="E16" s="222"/>
      <c r="F16" s="222"/>
      <c r="G16" s="222"/>
      <c r="H16" s="222"/>
      <c r="I16" s="222"/>
      <c r="J16" s="222"/>
      <c r="K16" s="223"/>
    </row>
    <row r="17" spans="1:11">
      <c r="A17" s="221" t="s">
        <v>276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3"/>
    </row>
    <row r="18" spans="1:11">
      <c r="A18" s="221" t="s">
        <v>277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3"/>
    </row>
    <row r="19" spans="1:11">
      <c r="A19" s="221"/>
      <c r="B19" s="222"/>
      <c r="C19" s="222"/>
      <c r="D19" s="222"/>
      <c r="E19" s="222"/>
      <c r="F19" s="222"/>
      <c r="G19" s="222"/>
      <c r="H19" s="222"/>
      <c r="I19" s="222"/>
      <c r="J19" s="222"/>
      <c r="K19" s="223"/>
    </row>
    <row r="20" spans="1:11">
      <c r="A20" s="243"/>
      <c r="B20" s="244"/>
      <c r="C20" s="244"/>
      <c r="D20" s="244"/>
      <c r="E20" s="244"/>
      <c r="F20" s="244"/>
      <c r="G20" s="244"/>
      <c r="H20" s="244"/>
      <c r="I20" s="244"/>
      <c r="J20" s="244"/>
      <c r="K20" s="245"/>
    </row>
    <row r="21" spans="1:11">
      <c r="A21" s="243" t="s">
        <v>250</v>
      </c>
      <c r="B21" s="244"/>
      <c r="C21" s="244"/>
      <c r="D21" s="244"/>
      <c r="E21" s="244"/>
      <c r="F21" s="244"/>
      <c r="G21" s="244"/>
      <c r="H21" s="244"/>
      <c r="I21" s="244"/>
      <c r="J21" s="244"/>
      <c r="K21" s="245"/>
    </row>
    <row r="22" spans="1:11">
      <c r="A22" s="246"/>
      <c r="B22" s="247"/>
      <c r="C22" s="247"/>
      <c r="D22" s="247"/>
      <c r="E22" s="247"/>
      <c r="F22" s="247"/>
      <c r="G22" s="247"/>
      <c r="H22" s="247"/>
      <c r="I22" s="247"/>
      <c r="J22" s="247"/>
      <c r="K22" s="248"/>
    </row>
    <row r="23" spans="1:11">
      <c r="A23" s="57" t="s">
        <v>251</v>
      </c>
      <c r="B23" s="58"/>
      <c r="C23" s="58"/>
      <c r="D23" s="58"/>
      <c r="E23" s="58"/>
      <c r="F23" s="58"/>
      <c r="G23" s="58"/>
      <c r="H23" s="58"/>
      <c r="I23" s="58"/>
      <c r="J23" s="58"/>
      <c r="K23" s="59"/>
    </row>
    <row r="24" spans="1:11">
      <c r="A24" s="246" t="s">
        <v>252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48"/>
    </row>
    <row r="25" spans="1:11">
      <c r="A25" s="246"/>
      <c r="B25" s="247"/>
      <c r="C25" s="247"/>
      <c r="D25" s="247"/>
      <c r="E25" s="247"/>
      <c r="F25" s="247"/>
      <c r="G25" s="247"/>
      <c r="H25" s="247"/>
      <c r="I25" s="247"/>
      <c r="J25" s="247"/>
      <c r="K25" s="248"/>
    </row>
    <row r="26" spans="1:11" ht="15" thickBot="1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1"/>
    </row>
    <row r="27" spans="1:11" ht="15" thickBot="1">
      <c r="A27" s="252" t="s">
        <v>253</v>
      </c>
      <c r="B27" s="253"/>
      <c r="C27" s="254"/>
      <c r="D27" s="252" t="s">
        <v>254</v>
      </c>
      <c r="E27" s="253"/>
      <c r="F27" s="253"/>
      <c r="G27" s="253"/>
      <c r="H27" s="253"/>
      <c r="I27" s="253"/>
      <c r="J27" s="253"/>
      <c r="K27" s="254"/>
    </row>
    <row r="28" spans="1:11" ht="15" thickBot="1">
      <c r="A28" s="252" t="s">
        <v>255</v>
      </c>
      <c r="B28" s="253"/>
      <c r="C28" s="254"/>
      <c r="D28" s="252" t="s">
        <v>256</v>
      </c>
      <c r="E28" s="253"/>
      <c r="F28" s="253"/>
      <c r="G28" s="253"/>
      <c r="H28" s="253"/>
      <c r="I28" s="253"/>
      <c r="J28" s="253"/>
      <c r="K28" s="254"/>
    </row>
    <row r="29" spans="1:11" ht="15" thickBot="1">
      <c r="A29" s="216" t="s">
        <v>257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8"/>
    </row>
    <row r="30" spans="1:11" ht="15" customHeight="1" thickBot="1">
      <c r="A30" s="213" t="s">
        <v>258</v>
      </c>
      <c r="B30" s="238"/>
      <c r="C30" s="238"/>
      <c r="D30" s="238"/>
      <c r="E30" s="238"/>
      <c r="F30" s="238"/>
      <c r="G30" s="238"/>
      <c r="H30" s="239"/>
      <c r="I30" s="240" t="s">
        <v>259</v>
      </c>
      <c r="J30" s="241"/>
      <c r="K30" s="242"/>
    </row>
    <row r="31" spans="1:11" ht="15" thickBot="1">
      <c r="A31" s="255" t="s">
        <v>260</v>
      </c>
      <c r="B31" s="256"/>
      <c r="C31" s="256"/>
      <c r="D31" s="256"/>
      <c r="E31" s="256"/>
      <c r="F31" s="256"/>
      <c r="G31" s="256"/>
      <c r="H31" s="257"/>
      <c r="I31" s="252" t="s">
        <v>261</v>
      </c>
      <c r="J31" s="253"/>
      <c r="K31" s="254"/>
    </row>
    <row r="32" spans="1:11" ht="15" thickBot="1">
      <c r="A32" s="252" t="s">
        <v>262</v>
      </c>
      <c r="B32" s="253"/>
      <c r="C32" s="253"/>
      <c r="D32" s="253"/>
      <c r="E32" s="253"/>
      <c r="F32" s="253"/>
      <c r="G32" s="253"/>
      <c r="H32" s="253"/>
      <c r="I32" s="253"/>
      <c r="J32" s="253"/>
      <c r="K32" s="254"/>
    </row>
    <row r="33" spans="1:11" ht="15" thickBot="1">
      <c r="A33" s="252" t="s">
        <v>263</v>
      </c>
      <c r="B33" s="253"/>
      <c r="C33" s="253"/>
      <c r="D33" s="253"/>
      <c r="E33" s="253"/>
      <c r="F33" s="253"/>
      <c r="G33" s="253"/>
      <c r="H33" s="253"/>
      <c r="I33" s="253"/>
      <c r="J33" s="253"/>
      <c r="K33" s="254"/>
    </row>
    <row r="34" spans="1:11" ht="15" thickBot="1">
      <c r="A34" s="252" t="s">
        <v>264</v>
      </c>
      <c r="B34" s="253"/>
      <c r="C34" s="253"/>
      <c r="D34" s="253"/>
      <c r="E34" s="254"/>
      <c r="F34" s="252" t="s">
        <v>265</v>
      </c>
      <c r="G34" s="254"/>
      <c r="H34" s="252" t="s">
        <v>266</v>
      </c>
      <c r="I34" s="253"/>
      <c r="J34" s="254"/>
      <c r="K34" s="60" t="s">
        <v>267</v>
      </c>
    </row>
    <row r="35" spans="1:11" ht="15" thickBot="1">
      <c r="A35" s="252" t="s">
        <v>268</v>
      </c>
      <c r="B35" s="253"/>
      <c r="C35" s="253"/>
      <c r="D35" s="253"/>
      <c r="E35" s="254"/>
      <c r="F35" s="252" t="s">
        <v>269</v>
      </c>
      <c r="G35" s="254"/>
      <c r="H35" s="252" t="s">
        <v>269</v>
      </c>
      <c r="I35" s="253"/>
      <c r="J35" s="254"/>
      <c r="K35" s="60"/>
    </row>
    <row r="36" spans="1:11" ht="15" thickBot="1">
      <c r="A36" s="252" t="s">
        <v>270</v>
      </c>
      <c r="B36" s="253"/>
      <c r="C36" s="253"/>
      <c r="D36" s="253"/>
      <c r="E36" s="254"/>
      <c r="F36" s="252" t="s">
        <v>269</v>
      </c>
      <c r="G36" s="254"/>
      <c r="H36" s="252" t="s">
        <v>269</v>
      </c>
      <c r="I36" s="253"/>
      <c r="J36" s="254"/>
      <c r="K36" s="60"/>
    </row>
  </sheetData>
  <mergeCells count="51">
    <mergeCell ref="A35:E35"/>
    <mergeCell ref="F35:G35"/>
    <mergeCell ref="H35:J35"/>
    <mergeCell ref="A36:E36"/>
    <mergeCell ref="F36:G36"/>
    <mergeCell ref="H36:J36"/>
    <mergeCell ref="A31:H31"/>
    <mergeCell ref="I31:K31"/>
    <mergeCell ref="A32:K32"/>
    <mergeCell ref="A33:K33"/>
    <mergeCell ref="A34:E34"/>
    <mergeCell ref="F34:G34"/>
    <mergeCell ref="H34:J34"/>
    <mergeCell ref="A30:H30"/>
    <mergeCell ref="I30:K30"/>
    <mergeCell ref="A20:K20"/>
    <mergeCell ref="A21:K21"/>
    <mergeCell ref="A22:K22"/>
    <mergeCell ref="A24:K24"/>
    <mergeCell ref="A25:K25"/>
    <mergeCell ref="A26:K26"/>
    <mergeCell ref="A27:C27"/>
    <mergeCell ref="D27:K27"/>
    <mergeCell ref="A28:C28"/>
    <mergeCell ref="D28:K28"/>
    <mergeCell ref="A29:K29"/>
    <mergeCell ref="A19:K19"/>
    <mergeCell ref="A10:B10"/>
    <mergeCell ref="C10:D10"/>
    <mergeCell ref="E10:K10"/>
    <mergeCell ref="A11:K11"/>
    <mergeCell ref="A12:K12"/>
    <mergeCell ref="A13:K13"/>
    <mergeCell ref="A14:K14"/>
    <mergeCell ref="A15:K15"/>
    <mergeCell ref="A16:K16"/>
    <mergeCell ref="A17:K17"/>
    <mergeCell ref="A18:K18"/>
    <mergeCell ref="B9:K9"/>
    <mergeCell ref="A2:A4"/>
    <mergeCell ref="B2:F3"/>
    <mergeCell ref="G2:G4"/>
    <mergeCell ref="H2:I4"/>
    <mergeCell ref="J2:K3"/>
    <mergeCell ref="B4:F4"/>
    <mergeCell ref="J4:K4"/>
    <mergeCell ref="A5:K5"/>
    <mergeCell ref="A6:K6"/>
    <mergeCell ref="A7:K7"/>
    <mergeCell ref="A8:D8"/>
    <mergeCell ref="F8:K8"/>
  </mergeCells>
  <pageMargins left="0.511811024" right="0.511811024" top="0.78740157499999996" bottom="0.78740157499999996" header="0.31496062000000002" footer="0.31496062000000002"/>
  <pageSetup paperSize="9" scale="71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Normal="100" zoomScaleSheetLayoutView="100" workbookViewId="0">
      <selection activeCell="H4" sqref="H4"/>
    </sheetView>
  </sheetViews>
  <sheetFormatPr defaultColWidth="8.81640625" defaultRowHeight="13.15" customHeight="1"/>
  <cols>
    <col min="1" max="4" width="8.81640625" style="96"/>
    <col min="5" max="5" width="10.7265625" style="96" customWidth="1"/>
    <col min="6" max="6" width="11.54296875" style="96" customWidth="1"/>
    <col min="7" max="7" width="13.26953125" style="96" bestFit="1" customWidth="1"/>
    <col min="8" max="8" width="11.7265625" style="96" bestFit="1" customWidth="1"/>
    <col min="9" max="9" width="12.26953125" style="96" customWidth="1"/>
    <col min="10" max="12" width="11.7265625" style="96" customWidth="1"/>
    <col min="13" max="13" width="15.26953125" style="96" customWidth="1"/>
    <col min="14" max="259" width="8.81640625" style="96"/>
    <col min="260" max="260" width="10.7265625" style="96" customWidth="1"/>
    <col min="261" max="261" width="11.54296875" style="96" customWidth="1"/>
    <col min="262" max="262" width="13.26953125" style="96" bestFit="1" customWidth="1"/>
    <col min="263" max="263" width="11.7265625" style="96" bestFit="1" customWidth="1"/>
    <col min="264" max="264" width="12.26953125" style="96" customWidth="1"/>
    <col min="265" max="265" width="11.7265625" style="96" customWidth="1"/>
    <col min="266" max="266" width="12.7265625" style="96" customWidth="1"/>
    <col min="267" max="267" width="15.26953125" style="96" customWidth="1"/>
    <col min="268" max="515" width="8.81640625" style="96"/>
    <col min="516" max="516" width="10.7265625" style="96" customWidth="1"/>
    <col min="517" max="517" width="11.54296875" style="96" customWidth="1"/>
    <col min="518" max="518" width="13.26953125" style="96" bestFit="1" customWidth="1"/>
    <col min="519" max="519" width="11.7265625" style="96" bestFit="1" customWidth="1"/>
    <col min="520" max="520" width="12.26953125" style="96" customWidth="1"/>
    <col min="521" max="521" width="11.7265625" style="96" customWidth="1"/>
    <col min="522" max="522" width="12.7265625" style="96" customWidth="1"/>
    <col min="523" max="523" width="15.26953125" style="96" customWidth="1"/>
    <col min="524" max="771" width="8.81640625" style="96"/>
    <col min="772" max="772" width="10.7265625" style="96" customWidth="1"/>
    <col min="773" max="773" width="11.54296875" style="96" customWidth="1"/>
    <col min="774" max="774" width="13.26953125" style="96" bestFit="1" customWidth="1"/>
    <col min="775" max="775" width="11.7265625" style="96" bestFit="1" customWidth="1"/>
    <col min="776" max="776" width="12.26953125" style="96" customWidth="1"/>
    <col min="777" max="777" width="11.7265625" style="96" customWidth="1"/>
    <col min="778" max="778" width="12.7265625" style="96" customWidth="1"/>
    <col min="779" max="779" width="15.26953125" style="96" customWidth="1"/>
    <col min="780" max="1027" width="8.81640625" style="96"/>
    <col min="1028" max="1028" width="10.7265625" style="96" customWidth="1"/>
    <col min="1029" max="1029" width="11.54296875" style="96" customWidth="1"/>
    <col min="1030" max="1030" width="13.26953125" style="96" bestFit="1" customWidth="1"/>
    <col min="1031" max="1031" width="11.7265625" style="96" bestFit="1" customWidth="1"/>
    <col min="1032" max="1032" width="12.26953125" style="96" customWidth="1"/>
    <col min="1033" max="1033" width="11.7265625" style="96" customWidth="1"/>
    <col min="1034" max="1034" width="12.7265625" style="96" customWidth="1"/>
    <col min="1035" max="1035" width="15.26953125" style="96" customWidth="1"/>
    <col min="1036" max="1283" width="8.81640625" style="96"/>
    <col min="1284" max="1284" width="10.7265625" style="96" customWidth="1"/>
    <col min="1285" max="1285" width="11.54296875" style="96" customWidth="1"/>
    <col min="1286" max="1286" width="13.26953125" style="96" bestFit="1" customWidth="1"/>
    <col min="1287" max="1287" width="11.7265625" style="96" bestFit="1" customWidth="1"/>
    <col min="1288" max="1288" width="12.26953125" style="96" customWidth="1"/>
    <col min="1289" max="1289" width="11.7265625" style="96" customWidth="1"/>
    <col min="1290" max="1290" width="12.7265625" style="96" customWidth="1"/>
    <col min="1291" max="1291" width="15.26953125" style="96" customWidth="1"/>
    <col min="1292" max="1539" width="8.81640625" style="96"/>
    <col min="1540" max="1540" width="10.7265625" style="96" customWidth="1"/>
    <col min="1541" max="1541" width="11.54296875" style="96" customWidth="1"/>
    <col min="1542" max="1542" width="13.26953125" style="96" bestFit="1" customWidth="1"/>
    <col min="1543" max="1543" width="11.7265625" style="96" bestFit="1" customWidth="1"/>
    <col min="1544" max="1544" width="12.26953125" style="96" customWidth="1"/>
    <col min="1545" max="1545" width="11.7265625" style="96" customWidth="1"/>
    <col min="1546" max="1546" width="12.7265625" style="96" customWidth="1"/>
    <col min="1547" max="1547" width="15.26953125" style="96" customWidth="1"/>
    <col min="1548" max="1795" width="8.81640625" style="96"/>
    <col min="1796" max="1796" width="10.7265625" style="96" customWidth="1"/>
    <col min="1797" max="1797" width="11.54296875" style="96" customWidth="1"/>
    <col min="1798" max="1798" width="13.26953125" style="96" bestFit="1" customWidth="1"/>
    <col min="1799" max="1799" width="11.7265625" style="96" bestFit="1" customWidth="1"/>
    <col min="1800" max="1800" width="12.26953125" style="96" customWidth="1"/>
    <col min="1801" max="1801" width="11.7265625" style="96" customWidth="1"/>
    <col min="1802" max="1802" width="12.7265625" style="96" customWidth="1"/>
    <col min="1803" max="1803" width="15.26953125" style="96" customWidth="1"/>
    <col min="1804" max="2051" width="8.81640625" style="96"/>
    <col min="2052" max="2052" width="10.7265625" style="96" customWidth="1"/>
    <col min="2053" max="2053" width="11.54296875" style="96" customWidth="1"/>
    <col min="2054" max="2054" width="13.26953125" style="96" bestFit="1" customWidth="1"/>
    <col min="2055" max="2055" width="11.7265625" style="96" bestFit="1" customWidth="1"/>
    <col min="2056" max="2056" width="12.26953125" style="96" customWidth="1"/>
    <col min="2057" max="2057" width="11.7265625" style="96" customWidth="1"/>
    <col min="2058" max="2058" width="12.7265625" style="96" customWidth="1"/>
    <col min="2059" max="2059" width="15.26953125" style="96" customWidth="1"/>
    <col min="2060" max="2307" width="8.81640625" style="96"/>
    <col min="2308" max="2308" width="10.7265625" style="96" customWidth="1"/>
    <col min="2309" max="2309" width="11.54296875" style="96" customWidth="1"/>
    <col min="2310" max="2310" width="13.26953125" style="96" bestFit="1" customWidth="1"/>
    <col min="2311" max="2311" width="11.7265625" style="96" bestFit="1" customWidth="1"/>
    <col min="2312" max="2312" width="12.26953125" style="96" customWidth="1"/>
    <col min="2313" max="2313" width="11.7265625" style="96" customWidth="1"/>
    <col min="2314" max="2314" width="12.7265625" style="96" customWidth="1"/>
    <col min="2315" max="2315" width="15.26953125" style="96" customWidth="1"/>
    <col min="2316" max="2563" width="8.81640625" style="96"/>
    <col min="2564" max="2564" width="10.7265625" style="96" customWidth="1"/>
    <col min="2565" max="2565" width="11.54296875" style="96" customWidth="1"/>
    <col min="2566" max="2566" width="13.26953125" style="96" bestFit="1" customWidth="1"/>
    <col min="2567" max="2567" width="11.7265625" style="96" bestFit="1" customWidth="1"/>
    <col min="2568" max="2568" width="12.26953125" style="96" customWidth="1"/>
    <col min="2569" max="2569" width="11.7265625" style="96" customWidth="1"/>
    <col min="2570" max="2570" width="12.7265625" style="96" customWidth="1"/>
    <col min="2571" max="2571" width="15.26953125" style="96" customWidth="1"/>
    <col min="2572" max="2819" width="8.81640625" style="96"/>
    <col min="2820" max="2820" width="10.7265625" style="96" customWidth="1"/>
    <col min="2821" max="2821" width="11.54296875" style="96" customWidth="1"/>
    <col min="2822" max="2822" width="13.26953125" style="96" bestFit="1" customWidth="1"/>
    <col min="2823" max="2823" width="11.7265625" style="96" bestFit="1" customWidth="1"/>
    <col min="2824" max="2824" width="12.26953125" style="96" customWidth="1"/>
    <col min="2825" max="2825" width="11.7265625" style="96" customWidth="1"/>
    <col min="2826" max="2826" width="12.7265625" style="96" customWidth="1"/>
    <col min="2827" max="2827" width="15.26953125" style="96" customWidth="1"/>
    <col min="2828" max="3075" width="8.81640625" style="96"/>
    <col min="3076" max="3076" width="10.7265625" style="96" customWidth="1"/>
    <col min="3077" max="3077" width="11.54296875" style="96" customWidth="1"/>
    <col min="3078" max="3078" width="13.26953125" style="96" bestFit="1" customWidth="1"/>
    <col min="3079" max="3079" width="11.7265625" style="96" bestFit="1" customWidth="1"/>
    <col min="3080" max="3080" width="12.26953125" style="96" customWidth="1"/>
    <col min="3081" max="3081" width="11.7265625" style="96" customWidth="1"/>
    <col min="3082" max="3082" width="12.7265625" style="96" customWidth="1"/>
    <col min="3083" max="3083" width="15.26953125" style="96" customWidth="1"/>
    <col min="3084" max="3331" width="8.81640625" style="96"/>
    <col min="3332" max="3332" width="10.7265625" style="96" customWidth="1"/>
    <col min="3333" max="3333" width="11.54296875" style="96" customWidth="1"/>
    <col min="3334" max="3334" width="13.26953125" style="96" bestFit="1" customWidth="1"/>
    <col min="3335" max="3335" width="11.7265625" style="96" bestFit="1" customWidth="1"/>
    <col min="3336" max="3336" width="12.26953125" style="96" customWidth="1"/>
    <col min="3337" max="3337" width="11.7265625" style="96" customWidth="1"/>
    <col min="3338" max="3338" width="12.7265625" style="96" customWidth="1"/>
    <col min="3339" max="3339" width="15.26953125" style="96" customWidth="1"/>
    <col min="3340" max="3587" width="8.81640625" style="96"/>
    <col min="3588" max="3588" width="10.7265625" style="96" customWidth="1"/>
    <col min="3589" max="3589" width="11.54296875" style="96" customWidth="1"/>
    <col min="3590" max="3590" width="13.26953125" style="96" bestFit="1" customWidth="1"/>
    <col min="3591" max="3591" width="11.7265625" style="96" bestFit="1" customWidth="1"/>
    <col min="3592" max="3592" width="12.26953125" style="96" customWidth="1"/>
    <col min="3593" max="3593" width="11.7265625" style="96" customWidth="1"/>
    <col min="3594" max="3594" width="12.7265625" style="96" customWidth="1"/>
    <col min="3595" max="3595" width="15.26953125" style="96" customWidth="1"/>
    <col min="3596" max="3843" width="8.81640625" style="96"/>
    <col min="3844" max="3844" width="10.7265625" style="96" customWidth="1"/>
    <col min="3845" max="3845" width="11.54296875" style="96" customWidth="1"/>
    <col min="3846" max="3846" width="13.26953125" style="96" bestFit="1" customWidth="1"/>
    <col min="3847" max="3847" width="11.7265625" style="96" bestFit="1" customWidth="1"/>
    <col min="3848" max="3848" width="12.26953125" style="96" customWidth="1"/>
    <col min="3849" max="3849" width="11.7265625" style="96" customWidth="1"/>
    <col min="3850" max="3850" width="12.7265625" style="96" customWidth="1"/>
    <col min="3851" max="3851" width="15.26953125" style="96" customWidth="1"/>
    <col min="3852" max="4099" width="8.81640625" style="96"/>
    <col min="4100" max="4100" width="10.7265625" style="96" customWidth="1"/>
    <col min="4101" max="4101" width="11.54296875" style="96" customWidth="1"/>
    <col min="4102" max="4102" width="13.26953125" style="96" bestFit="1" customWidth="1"/>
    <col min="4103" max="4103" width="11.7265625" style="96" bestFit="1" customWidth="1"/>
    <col min="4104" max="4104" width="12.26953125" style="96" customWidth="1"/>
    <col min="4105" max="4105" width="11.7265625" style="96" customWidth="1"/>
    <col min="4106" max="4106" width="12.7265625" style="96" customWidth="1"/>
    <col min="4107" max="4107" width="15.26953125" style="96" customWidth="1"/>
    <col min="4108" max="4355" width="8.81640625" style="96"/>
    <col min="4356" max="4356" width="10.7265625" style="96" customWidth="1"/>
    <col min="4357" max="4357" width="11.54296875" style="96" customWidth="1"/>
    <col min="4358" max="4358" width="13.26953125" style="96" bestFit="1" customWidth="1"/>
    <col min="4359" max="4359" width="11.7265625" style="96" bestFit="1" customWidth="1"/>
    <col min="4360" max="4360" width="12.26953125" style="96" customWidth="1"/>
    <col min="4361" max="4361" width="11.7265625" style="96" customWidth="1"/>
    <col min="4362" max="4362" width="12.7265625" style="96" customWidth="1"/>
    <col min="4363" max="4363" width="15.26953125" style="96" customWidth="1"/>
    <col min="4364" max="4611" width="8.81640625" style="96"/>
    <col min="4612" max="4612" width="10.7265625" style="96" customWidth="1"/>
    <col min="4613" max="4613" width="11.54296875" style="96" customWidth="1"/>
    <col min="4614" max="4614" width="13.26953125" style="96" bestFit="1" customWidth="1"/>
    <col min="4615" max="4615" width="11.7265625" style="96" bestFit="1" customWidth="1"/>
    <col min="4616" max="4616" width="12.26953125" style="96" customWidth="1"/>
    <col min="4617" max="4617" width="11.7265625" style="96" customWidth="1"/>
    <col min="4618" max="4618" width="12.7265625" style="96" customWidth="1"/>
    <col min="4619" max="4619" width="15.26953125" style="96" customWidth="1"/>
    <col min="4620" max="4867" width="8.81640625" style="96"/>
    <col min="4868" max="4868" width="10.7265625" style="96" customWidth="1"/>
    <col min="4869" max="4869" width="11.54296875" style="96" customWidth="1"/>
    <col min="4870" max="4870" width="13.26953125" style="96" bestFit="1" customWidth="1"/>
    <col min="4871" max="4871" width="11.7265625" style="96" bestFit="1" customWidth="1"/>
    <col min="4872" max="4872" width="12.26953125" style="96" customWidth="1"/>
    <col min="4873" max="4873" width="11.7265625" style="96" customWidth="1"/>
    <col min="4874" max="4874" width="12.7265625" style="96" customWidth="1"/>
    <col min="4875" max="4875" width="15.26953125" style="96" customWidth="1"/>
    <col min="4876" max="5123" width="8.81640625" style="96"/>
    <col min="5124" max="5124" width="10.7265625" style="96" customWidth="1"/>
    <col min="5125" max="5125" width="11.54296875" style="96" customWidth="1"/>
    <col min="5126" max="5126" width="13.26953125" style="96" bestFit="1" customWidth="1"/>
    <col min="5127" max="5127" width="11.7265625" style="96" bestFit="1" customWidth="1"/>
    <col min="5128" max="5128" width="12.26953125" style="96" customWidth="1"/>
    <col min="5129" max="5129" width="11.7265625" style="96" customWidth="1"/>
    <col min="5130" max="5130" width="12.7265625" style="96" customWidth="1"/>
    <col min="5131" max="5131" width="15.26953125" style="96" customWidth="1"/>
    <col min="5132" max="5379" width="8.81640625" style="96"/>
    <col min="5380" max="5380" width="10.7265625" style="96" customWidth="1"/>
    <col min="5381" max="5381" width="11.54296875" style="96" customWidth="1"/>
    <col min="5382" max="5382" width="13.26953125" style="96" bestFit="1" customWidth="1"/>
    <col min="5383" max="5383" width="11.7265625" style="96" bestFit="1" customWidth="1"/>
    <col min="5384" max="5384" width="12.26953125" style="96" customWidth="1"/>
    <col min="5385" max="5385" width="11.7265625" style="96" customWidth="1"/>
    <col min="5386" max="5386" width="12.7265625" style="96" customWidth="1"/>
    <col min="5387" max="5387" width="15.26953125" style="96" customWidth="1"/>
    <col min="5388" max="5635" width="8.81640625" style="96"/>
    <col min="5636" max="5636" width="10.7265625" style="96" customWidth="1"/>
    <col min="5637" max="5637" width="11.54296875" style="96" customWidth="1"/>
    <col min="5638" max="5638" width="13.26953125" style="96" bestFit="1" customWidth="1"/>
    <col min="5639" max="5639" width="11.7265625" style="96" bestFit="1" customWidth="1"/>
    <col min="5640" max="5640" width="12.26953125" style="96" customWidth="1"/>
    <col min="5641" max="5641" width="11.7265625" style="96" customWidth="1"/>
    <col min="5642" max="5642" width="12.7265625" style="96" customWidth="1"/>
    <col min="5643" max="5643" width="15.26953125" style="96" customWidth="1"/>
    <col min="5644" max="5891" width="8.81640625" style="96"/>
    <col min="5892" max="5892" width="10.7265625" style="96" customWidth="1"/>
    <col min="5893" max="5893" width="11.54296875" style="96" customWidth="1"/>
    <col min="5894" max="5894" width="13.26953125" style="96" bestFit="1" customWidth="1"/>
    <col min="5895" max="5895" width="11.7265625" style="96" bestFit="1" customWidth="1"/>
    <col min="5896" max="5896" width="12.26953125" style="96" customWidth="1"/>
    <col min="5897" max="5897" width="11.7265625" style="96" customWidth="1"/>
    <col min="5898" max="5898" width="12.7265625" style="96" customWidth="1"/>
    <col min="5899" max="5899" width="15.26953125" style="96" customWidth="1"/>
    <col min="5900" max="6147" width="8.81640625" style="96"/>
    <col min="6148" max="6148" width="10.7265625" style="96" customWidth="1"/>
    <col min="6149" max="6149" width="11.54296875" style="96" customWidth="1"/>
    <col min="6150" max="6150" width="13.26953125" style="96" bestFit="1" customWidth="1"/>
    <col min="6151" max="6151" width="11.7265625" style="96" bestFit="1" customWidth="1"/>
    <col min="6152" max="6152" width="12.26953125" style="96" customWidth="1"/>
    <col min="6153" max="6153" width="11.7265625" style="96" customWidth="1"/>
    <col min="6154" max="6154" width="12.7265625" style="96" customWidth="1"/>
    <col min="6155" max="6155" width="15.26953125" style="96" customWidth="1"/>
    <col min="6156" max="6403" width="8.81640625" style="96"/>
    <col min="6404" max="6404" width="10.7265625" style="96" customWidth="1"/>
    <col min="6405" max="6405" width="11.54296875" style="96" customWidth="1"/>
    <col min="6406" max="6406" width="13.26953125" style="96" bestFit="1" customWidth="1"/>
    <col min="6407" max="6407" width="11.7265625" style="96" bestFit="1" customWidth="1"/>
    <col min="6408" max="6408" width="12.26953125" style="96" customWidth="1"/>
    <col min="6409" max="6409" width="11.7265625" style="96" customWidth="1"/>
    <col min="6410" max="6410" width="12.7265625" style="96" customWidth="1"/>
    <col min="6411" max="6411" width="15.26953125" style="96" customWidth="1"/>
    <col min="6412" max="6659" width="8.81640625" style="96"/>
    <col min="6660" max="6660" width="10.7265625" style="96" customWidth="1"/>
    <col min="6661" max="6661" width="11.54296875" style="96" customWidth="1"/>
    <col min="6662" max="6662" width="13.26953125" style="96" bestFit="1" customWidth="1"/>
    <col min="6663" max="6663" width="11.7265625" style="96" bestFit="1" customWidth="1"/>
    <col min="6664" max="6664" width="12.26953125" style="96" customWidth="1"/>
    <col min="6665" max="6665" width="11.7265625" style="96" customWidth="1"/>
    <col min="6666" max="6666" width="12.7265625" style="96" customWidth="1"/>
    <col min="6667" max="6667" width="15.26953125" style="96" customWidth="1"/>
    <col min="6668" max="6915" width="8.81640625" style="96"/>
    <col min="6916" max="6916" width="10.7265625" style="96" customWidth="1"/>
    <col min="6917" max="6917" width="11.54296875" style="96" customWidth="1"/>
    <col min="6918" max="6918" width="13.26953125" style="96" bestFit="1" customWidth="1"/>
    <col min="6919" max="6919" width="11.7265625" style="96" bestFit="1" customWidth="1"/>
    <col min="6920" max="6920" width="12.26953125" style="96" customWidth="1"/>
    <col min="6921" max="6921" width="11.7265625" style="96" customWidth="1"/>
    <col min="6922" max="6922" width="12.7265625" style="96" customWidth="1"/>
    <col min="6923" max="6923" width="15.26953125" style="96" customWidth="1"/>
    <col min="6924" max="7171" width="8.81640625" style="96"/>
    <col min="7172" max="7172" width="10.7265625" style="96" customWidth="1"/>
    <col min="7173" max="7173" width="11.54296875" style="96" customWidth="1"/>
    <col min="7174" max="7174" width="13.26953125" style="96" bestFit="1" customWidth="1"/>
    <col min="7175" max="7175" width="11.7265625" style="96" bestFit="1" customWidth="1"/>
    <col min="7176" max="7176" width="12.26953125" style="96" customWidth="1"/>
    <col min="7177" max="7177" width="11.7265625" style="96" customWidth="1"/>
    <col min="7178" max="7178" width="12.7265625" style="96" customWidth="1"/>
    <col min="7179" max="7179" width="15.26953125" style="96" customWidth="1"/>
    <col min="7180" max="7427" width="8.81640625" style="96"/>
    <col min="7428" max="7428" width="10.7265625" style="96" customWidth="1"/>
    <col min="7429" max="7429" width="11.54296875" style="96" customWidth="1"/>
    <col min="7430" max="7430" width="13.26953125" style="96" bestFit="1" customWidth="1"/>
    <col min="7431" max="7431" width="11.7265625" style="96" bestFit="1" customWidth="1"/>
    <col min="7432" max="7432" width="12.26953125" style="96" customWidth="1"/>
    <col min="7433" max="7433" width="11.7265625" style="96" customWidth="1"/>
    <col min="7434" max="7434" width="12.7265625" style="96" customWidth="1"/>
    <col min="7435" max="7435" width="15.26953125" style="96" customWidth="1"/>
    <col min="7436" max="7683" width="8.81640625" style="96"/>
    <col min="7684" max="7684" width="10.7265625" style="96" customWidth="1"/>
    <col min="7685" max="7685" width="11.54296875" style="96" customWidth="1"/>
    <col min="7686" max="7686" width="13.26953125" style="96" bestFit="1" customWidth="1"/>
    <col min="7687" max="7687" width="11.7265625" style="96" bestFit="1" customWidth="1"/>
    <col min="7688" max="7688" width="12.26953125" style="96" customWidth="1"/>
    <col min="7689" max="7689" width="11.7265625" style="96" customWidth="1"/>
    <col min="7690" max="7690" width="12.7265625" style="96" customWidth="1"/>
    <col min="7691" max="7691" width="15.26953125" style="96" customWidth="1"/>
    <col min="7692" max="7939" width="8.81640625" style="96"/>
    <col min="7940" max="7940" width="10.7265625" style="96" customWidth="1"/>
    <col min="7941" max="7941" width="11.54296875" style="96" customWidth="1"/>
    <col min="7942" max="7942" width="13.26953125" style="96" bestFit="1" customWidth="1"/>
    <col min="7943" max="7943" width="11.7265625" style="96" bestFit="1" customWidth="1"/>
    <col min="7944" max="7944" width="12.26953125" style="96" customWidth="1"/>
    <col min="7945" max="7945" width="11.7265625" style="96" customWidth="1"/>
    <col min="7946" max="7946" width="12.7265625" style="96" customWidth="1"/>
    <col min="7947" max="7947" width="15.26953125" style="96" customWidth="1"/>
    <col min="7948" max="8195" width="8.81640625" style="96"/>
    <col min="8196" max="8196" width="10.7265625" style="96" customWidth="1"/>
    <col min="8197" max="8197" width="11.54296875" style="96" customWidth="1"/>
    <col min="8198" max="8198" width="13.26953125" style="96" bestFit="1" customWidth="1"/>
    <col min="8199" max="8199" width="11.7265625" style="96" bestFit="1" customWidth="1"/>
    <col min="8200" max="8200" width="12.26953125" style="96" customWidth="1"/>
    <col min="8201" max="8201" width="11.7265625" style="96" customWidth="1"/>
    <col min="8202" max="8202" width="12.7265625" style="96" customWidth="1"/>
    <col min="8203" max="8203" width="15.26953125" style="96" customWidth="1"/>
    <col min="8204" max="8451" width="8.81640625" style="96"/>
    <col min="8452" max="8452" width="10.7265625" style="96" customWidth="1"/>
    <col min="8453" max="8453" width="11.54296875" style="96" customWidth="1"/>
    <col min="8454" max="8454" width="13.26953125" style="96" bestFit="1" customWidth="1"/>
    <col min="8455" max="8455" width="11.7265625" style="96" bestFit="1" customWidth="1"/>
    <col min="8456" max="8456" width="12.26953125" style="96" customWidth="1"/>
    <col min="8457" max="8457" width="11.7265625" style="96" customWidth="1"/>
    <col min="8458" max="8458" width="12.7265625" style="96" customWidth="1"/>
    <col min="8459" max="8459" width="15.26953125" style="96" customWidth="1"/>
    <col min="8460" max="8707" width="8.81640625" style="96"/>
    <col min="8708" max="8708" width="10.7265625" style="96" customWidth="1"/>
    <col min="8709" max="8709" width="11.54296875" style="96" customWidth="1"/>
    <col min="8710" max="8710" width="13.26953125" style="96" bestFit="1" customWidth="1"/>
    <col min="8711" max="8711" width="11.7265625" style="96" bestFit="1" customWidth="1"/>
    <col min="8712" max="8712" width="12.26953125" style="96" customWidth="1"/>
    <col min="8713" max="8713" width="11.7265625" style="96" customWidth="1"/>
    <col min="8714" max="8714" width="12.7265625" style="96" customWidth="1"/>
    <col min="8715" max="8715" width="15.26953125" style="96" customWidth="1"/>
    <col min="8716" max="8963" width="8.81640625" style="96"/>
    <col min="8964" max="8964" width="10.7265625" style="96" customWidth="1"/>
    <col min="8965" max="8965" width="11.54296875" style="96" customWidth="1"/>
    <col min="8966" max="8966" width="13.26953125" style="96" bestFit="1" customWidth="1"/>
    <col min="8967" max="8967" width="11.7265625" style="96" bestFit="1" customWidth="1"/>
    <col min="8968" max="8968" width="12.26953125" style="96" customWidth="1"/>
    <col min="8969" max="8969" width="11.7265625" style="96" customWidth="1"/>
    <col min="8970" max="8970" width="12.7265625" style="96" customWidth="1"/>
    <col min="8971" max="8971" width="15.26953125" style="96" customWidth="1"/>
    <col min="8972" max="9219" width="8.81640625" style="96"/>
    <col min="9220" max="9220" width="10.7265625" style="96" customWidth="1"/>
    <col min="9221" max="9221" width="11.54296875" style="96" customWidth="1"/>
    <col min="9222" max="9222" width="13.26953125" style="96" bestFit="1" customWidth="1"/>
    <col min="9223" max="9223" width="11.7265625" style="96" bestFit="1" customWidth="1"/>
    <col min="9224" max="9224" width="12.26953125" style="96" customWidth="1"/>
    <col min="9225" max="9225" width="11.7265625" style="96" customWidth="1"/>
    <col min="9226" max="9226" width="12.7265625" style="96" customWidth="1"/>
    <col min="9227" max="9227" width="15.26953125" style="96" customWidth="1"/>
    <col min="9228" max="9475" width="8.81640625" style="96"/>
    <col min="9476" max="9476" width="10.7265625" style="96" customWidth="1"/>
    <col min="9477" max="9477" width="11.54296875" style="96" customWidth="1"/>
    <col min="9478" max="9478" width="13.26953125" style="96" bestFit="1" customWidth="1"/>
    <col min="9479" max="9479" width="11.7265625" style="96" bestFit="1" customWidth="1"/>
    <col min="9480" max="9480" width="12.26953125" style="96" customWidth="1"/>
    <col min="9481" max="9481" width="11.7265625" style="96" customWidth="1"/>
    <col min="9482" max="9482" width="12.7265625" style="96" customWidth="1"/>
    <col min="9483" max="9483" width="15.26953125" style="96" customWidth="1"/>
    <col min="9484" max="9731" width="8.81640625" style="96"/>
    <col min="9732" max="9732" width="10.7265625" style="96" customWidth="1"/>
    <col min="9733" max="9733" width="11.54296875" style="96" customWidth="1"/>
    <col min="9734" max="9734" width="13.26953125" style="96" bestFit="1" customWidth="1"/>
    <col min="9735" max="9735" width="11.7265625" style="96" bestFit="1" customWidth="1"/>
    <col min="9736" max="9736" width="12.26953125" style="96" customWidth="1"/>
    <col min="9737" max="9737" width="11.7265625" style="96" customWidth="1"/>
    <col min="9738" max="9738" width="12.7265625" style="96" customWidth="1"/>
    <col min="9739" max="9739" width="15.26953125" style="96" customWidth="1"/>
    <col min="9740" max="9987" width="8.81640625" style="96"/>
    <col min="9988" max="9988" width="10.7265625" style="96" customWidth="1"/>
    <col min="9989" max="9989" width="11.54296875" style="96" customWidth="1"/>
    <col min="9990" max="9990" width="13.26953125" style="96" bestFit="1" customWidth="1"/>
    <col min="9991" max="9991" width="11.7265625" style="96" bestFit="1" customWidth="1"/>
    <col min="9992" max="9992" width="12.26953125" style="96" customWidth="1"/>
    <col min="9993" max="9993" width="11.7265625" style="96" customWidth="1"/>
    <col min="9994" max="9994" width="12.7265625" style="96" customWidth="1"/>
    <col min="9995" max="9995" width="15.26953125" style="96" customWidth="1"/>
    <col min="9996" max="10243" width="8.81640625" style="96"/>
    <col min="10244" max="10244" width="10.7265625" style="96" customWidth="1"/>
    <col min="10245" max="10245" width="11.54296875" style="96" customWidth="1"/>
    <col min="10246" max="10246" width="13.26953125" style="96" bestFit="1" customWidth="1"/>
    <col min="10247" max="10247" width="11.7265625" style="96" bestFit="1" customWidth="1"/>
    <col min="10248" max="10248" width="12.26953125" style="96" customWidth="1"/>
    <col min="10249" max="10249" width="11.7265625" style="96" customWidth="1"/>
    <col min="10250" max="10250" width="12.7265625" style="96" customWidth="1"/>
    <col min="10251" max="10251" width="15.26953125" style="96" customWidth="1"/>
    <col min="10252" max="10499" width="8.81640625" style="96"/>
    <col min="10500" max="10500" width="10.7265625" style="96" customWidth="1"/>
    <col min="10501" max="10501" width="11.54296875" style="96" customWidth="1"/>
    <col min="10502" max="10502" width="13.26953125" style="96" bestFit="1" customWidth="1"/>
    <col min="10503" max="10503" width="11.7265625" style="96" bestFit="1" customWidth="1"/>
    <col min="10504" max="10504" width="12.26953125" style="96" customWidth="1"/>
    <col min="10505" max="10505" width="11.7265625" style="96" customWidth="1"/>
    <col min="10506" max="10506" width="12.7265625" style="96" customWidth="1"/>
    <col min="10507" max="10507" width="15.26953125" style="96" customWidth="1"/>
    <col min="10508" max="10755" width="8.81640625" style="96"/>
    <col min="10756" max="10756" width="10.7265625" style="96" customWidth="1"/>
    <col min="10757" max="10757" width="11.54296875" style="96" customWidth="1"/>
    <col min="10758" max="10758" width="13.26953125" style="96" bestFit="1" customWidth="1"/>
    <col min="10759" max="10759" width="11.7265625" style="96" bestFit="1" customWidth="1"/>
    <col min="10760" max="10760" width="12.26953125" style="96" customWidth="1"/>
    <col min="10761" max="10761" width="11.7265625" style="96" customWidth="1"/>
    <col min="10762" max="10762" width="12.7265625" style="96" customWidth="1"/>
    <col min="10763" max="10763" width="15.26953125" style="96" customWidth="1"/>
    <col min="10764" max="11011" width="8.81640625" style="96"/>
    <col min="11012" max="11012" width="10.7265625" style="96" customWidth="1"/>
    <col min="11013" max="11013" width="11.54296875" style="96" customWidth="1"/>
    <col min="11014" max="11014" width="13.26953125" style="96" bestFit="1" customWidth="1"/>
    <col min="11015" max="11015" width="11.7265625" style="96" bestFit="1" customWidth="1"/>
    <col min="11016" max="11016" width="12.26953125" style="96" customWidth="1"/>
    <col min="11017" max="11017" width="11.7265625" style="96" customWidth="1"/>
    <col min="11018" max="11018" width="12.7265625" style="96" customWidth="1"/>
    <col min="11019" max="11019" width="15.26953125" style="96" customWidth="1"/>
    <col min="11020" max="11267" width="8.81640625" style="96"/>
    <col min="11268" max="11268" width="10.7265625" style="96" customWidth="1"/>
    <col min="11269" max="11269" width="11.54296875" style="96" customWidth="1"/>
    <col min="11270" max="11270" width="13.26953125" style="96" bestFit="1" customWidth="1"/>
    <col min="11271" max="11271" width="11.7265625" style="96" bestFit="1" customWidth="1"/>
    <col min="11272" max="11272" width="12.26953125" style="96" customWidth="1"/>
    <col min="11273" max="11273" width="11.7265625" style="96" customWidth="1"/>
    <col min="11274" max="11274" width="12.7265625" style="96" customWidth="1"/>
    <col min="11275" max="11275" width="15.26953125" style="96" customWidth="1"/>
    <col min="11276" max="11523" width="8.81640625" style="96"/>
    <col min="11524" max="11524" width="10.7265625" style="96" customWidth="1"/>
    <col min="11525" max="11525" width="11.54296875" style="96" customWidth="1"/>
    <col min="11526" max="11526" width="13.26953125" style="96" bestFit="1" customWidth="1"/>
    <col min="11527" max="11527" width="11.7265625" style="96" bestFit="1" customWidth="1"/>
    <col min="11528" max="11528" width="12.26953125" style="96" customWidth="1"/>
    <col min="11529" max="11529" width="11.7265625" style="96" customWidth="1"/>
    <col min="11530" max="11530" width="12.7265625" style="96" customWidth="1"/>
    <col min="11531" max="11531" width="15.26953125" style="96" customWidth="1"/>
    <col min="11532" max="11779" width="8.81640625" style="96"/>
    <col min="11780" max="11780" width="10.7265625" style="96" customWidth="1"/>
    <col min="11781" max="11781" width="11.54296875" style="96" customWidth="1"/>
    <col min="11782" max="11782" width="13.26953125" style="96" bestFit="1" customWidth="1"/>
    <col min="11783" max="11783" width="11.7265625" style="96" bestFit="1" customWidth="1"/>
    <col min="11784" max="11784" width="12.26953125" style="96" customWidth="1"/>
    <col min="11785" max="11785" width="11.7265625" style="96" customWidth="1"/>
    <col min="11786" max="11786" width="12.7265625" style="96" customWidth="1"/>
    <col min="11787" max="11787" width="15.26953125" style="96" customWidth="1"/>
    <col min="11788" max="12035" width="8.81640625" style="96"/>
    <col min="12036" max="12036" width="10.7265625" style="96" customWidth="1"/>
    <col min="12037" max="12037" width="11.54296875" style="96" customWidth="1"/>
    <col min="12038" max="12038" width="13.26953125" style="96" bestFit="1" customWidth="1"/>
    <col min="12039" max="12039" width="11.7265625" style="96" bestFit="1" customWidth="1"/>
    <col min="12040" max="12040" width="12.26953125" style="96" customWidth="1"/>
    <col min="12041" max="12041" width="11.7265625" style="96" customWidth="1"/>
    <col min="12042" max="12042" width="12.7265625" style="96" customWidth="1"/>
    <col min="12043" max="12043" width="15.26953125" style="96" customWidth="1"/>
    <col min="12044" max="12291" width="8.81640625" style="96"/>
    <col min="12292" max="12292" width="10.7265625" style="96" customWidth="1"/>
    <col min="12293" max="12293" width="11.54296875" style="96" customWidth="1"/>
    <col min="12294" max="12294" width="13.26953125" style="96" bestFit="1" customWidth="1"/>
    <col min="12295" max="12295" width="11.7265625" style="96" bestFit="1" customWidth="1"/>
    <col min="12296" max="12296" width="12.26953125" style="96" customWidth="1"/>
    <col min="12297" max="12297" width="11.7265625" style="96" customWidth="1"/>
    <col min="12298" max="12298" width="12.7265625" style="96" customWidth="1"/>
    <col min="12299" max="12299" width="15.26953125" style="96" customWidth="1"/>
    <col min="12300" max="12547" width="8.81640625" style="96"/>
    <col min="12548" max="12548" width="10.7265625" style="96" customWidth="1"/>
    <col min="12549" max="12549" width="11.54296875" style="96" customWidth="1"/>
    <col min="12550" max="12550" width="13.26953125" style="96" bestFit="1" customWidth="1"/>
    <col min="12551" max="12551" width="11.7265625" style="96" bestFit="1" customWidth="1"/>
    <col min="12552" max="12552" width="12.26953125" style="96" customWidth="1"/>
    <col min="12553" max="12553" width="11.7265625" style="96" customWidth="1"/>
    <col min="12554" max="12554" width="12.7265625" style="96" customWidth="1"/>
    <col min="12555" max="12555" width="15.26953125" style="96" customWidth="1"/>
    <col min="12556" max="12803" width="8.81640625" style="96"/>
    <col min="12804" max="12804" width="10.7265625" style="96" customWidth="1"/>
    <col min="12805" max="12805" width="11.54296875" style="96" customWidth="1"/>
    <col min="12806" max="12806" width="13.26953125" style="96" bestFit="1" customWidth="1"/>
    <col min="12807" max="12807" width="11.7265625" style="96" bestFit="1" customWidth="1"/>
    <col min="12808" max="12808" width="12.26953125" style="96" customWidth="1"/>
    <col min="12809" max="12809" width="11.7265625" style="96" customWidth="1"/>
    <col min="12810" max="12810" width="12.7265625" style="96" customWidth="1"/>
    <col min="12811" max="12811" width="15.26953125" style="96" customWidth="1"/>
    <col min="12812" max="13059" width="8.81640625" style="96"/>
    <col min="13060" max="13060" width="10.7265625" style="96" customWidth="1"/>
    <col min="13061" max="13061" width="11.54296875" style="96" customWidth="1"/>
    <col min="13062" max="13062" width="13.26953125" style="96" bestFit="1" customWidth="1"/>
    <col min="13063" max="13063" width="11.7265625" style="96" bestFit="1" customWidth="1"/>
    <col min="13064" max="13064" width="12.26953125" style="96" customWidth="1"/>
    <col min="13065" max="13065" width="11.7265625" style="96" customWidth="1"/>
    <col min="13066" max="13066" width="12.7265625" style="96" customWidth="1"/>
    <col min="13067" max="13067" width="15.26953125" style="96" customWidth="1"/>
    <col min="13068" max="13315" width="8.81640625" style="96"/>
    <col min="13316" max="13316" width="10.7265625" style="96" customWidth="1"/>
    <col min="13317" max="13317" width="11.54296875" style="96" customWidth="1"/>
    <col min="13318" max="13318" width="13.26953125" style="96" bestFit="1" customWidth="1"/>
    <col min="13319" max="13319" width="11.7265625" style="96" bestFit="1" customWidth="1"/>
    <col min="13320" max="13320" width="12.26953125" style="96" customWidth="1"/>
    <col min="13321" max="13321" width="11.7265625" style="96" customWidth="1"/>
    <col min="13322" max="13322" width="12.7265625" style="96" customWidth="1"/>
    <col min="13323" max="13323" width="15.26953125" style="96" customWidth="1"/>
    <col min="13324" max="13571" width="8.81640625" style="96"/>
    <col min="13572" max="13572" width="10.7265625" style="96" customWidth="1"/>
    <col min="13573" max="13573" width="11.54296875" style="96" customWidth="1"/>
    <col min="13574" max="13574" width="13.26953125" style="96" bestFit="1" customWidth="1"/>
    <col min="13575" max="13575" width="11.7265625" style="96" bestFit="1" customWidth="1"/>
    <col min="13576" max="13576" width="12.26953125" style="96" customWidth="1"/>
    <col min="13577" max="13577" width="11.7265625" style="96" customWidth="1"/>
    <col min="13578" max="13578" width="12.7265625" style="96" customWidth="1"/>
    <col min="13579" max="13579" width="15.26953125" style="96" customWidth="1"/>
    <col min="13580" max="13827" width="8.81640625" style="96"/>
    <col min="13828" max="13828" width="10.7265625" style="96" customWidth="1"/>
    <col min="13829" max="13829" width="11.54296875" style="96" customWidth="1"/>
    <col min="13830" max="13830" width="13.26953125" style="96" bestFit="1" customWidth="1"/>
    <col min="13831" max="13831" width="11.7265625" style="96" bestFit="1" customWidth="1"/>
    <col min="13832" max="13832" width="12.26953125" style="96" customWidth="1"/>
    <col min="13833" max="13833" width="11.7265625" style="96" customWidth="1"/>
    <col min="13834" max="13834" width="12.7265625" style="96" customWidth="1"/>
    <col min="13835" max="13835" width="15.26953125" style="96" customWidth="1"/>
    <col min="13836" max="14083" width="8.81640625" style="96"/>
    <col min="14084" max="14084" width="10.7265625" style="96" customWidth="1"/>
    <col min="14085" max="14085" width="11.54296875" style="96" customWidth="1"/>
    <col min="14086" max="14086" width="13.26953125" style="96" bestFit="1" customWidth="1"/>
    <col min="14087" max="14087" width="11.7265625" style="96" bestFit="1" customWidth="1"/>
    <col min="14088" max="14088" width="12.26953125" style="96" customWidth="1"/>
    <col min="14089" max="14089" width="11.7265625" style="96" customWidth="1"/>
    <col min="14090" max="14090" width="12.7265625" style="96" customWidth="1"/>
    <col min="14091" max="14091" width="15.26953125" style="96" customWidth="1"/>
    <col min="14092" max="14339" width="8.81640625" style="96"/>
    <col min="14340" max="14340" width="10.7265625" style="96" customWidth="1"/>
    <col min="14341" max="14341" width="11.54296875" style="96" customWidth="1"/>
    <col min="14342" max="14342" width="13.26953125" style="96" bestFit="1" customWidth="1"/>
    <col min="14343" max="14343" width="11.7265625" style="96" bestFit="1" customWidth="1"/>
    <col min="14344" max="14344" width="12.26953125" style="96" customWidth="1"/>
    <col min="14345" max="14345" width="11.7265625" style="96" customWidth="1"/>
    <col min="14346" max="14346" width="12.7265625" style="96" customWidth="1"/>
    <col min="14347" max="14347" width="15.26953125" style="96" customWidth="1"/>
    <col min="14348" max="14595" width="8.81640625" style="96"/>
    <col min="14596" max="14596" width="10.7265625" style="96" customWidth="1"/>
    <col min="14597" max="14597" width="11.54296875" style="96" customWidth="1"/>
    <col min="14598" max="14598" width="13.26953125" style="96" bestFit="1" customWidth="1"/>
    <col min="14599" max="14599" width="11.7265625" style="96" bestFit="1" customWidth="1"/>
    <col min="14600" max="14600" width="12.26953125" style="96" customWidth="1"/>
    <col min="14601" max="14601" width="11.7265625" style="96" customWidth="1"/>
    <col min="14602" max="14602" width="12.7265625" style="96" customWidth="1"/>
    <col min="14603" max="14603" width="15.26953125" style="96" customWidth="1"/>
    <col min="14604" max="14851" width="8.81640625" style="96"/>
    <col min="14852" max="14852" width="10.7265625" style="96" customWidth="1"/>
    <col min="14853" max="14853" width="11.54296875" style="96" customWidth="1"/>
    <col min="14854" max="14854" width="13.26953125" style="96" bestFit="1" customWidth="1"/>
    <col min="14855" max="14855" width="11.7265625" style="96" bestFit="1" customWidth="1"/>
    <col min="14856" max="14856" width="12.26953125" style="96" customWidth="1"/>
    <col min="14857" max="14857" width="11.7265625" style="96" customWidth="1"/>
    <col min="14858" max="14858" width="12.7265625" style="96" customWidth="1"/>
    <col min="14859" max="14859" width="15.26953125" style="96" customWidth="1"/>
    <col min="14860" max="15107" width="8.81640625" style="96"/>
    <col min="15108" max="15108" width="10.7265625" style="96" customWidth="1"/>
    <col min="15109" max="15109" width="11.54296875" style="96" customWidth="1"/>
    <col min="15110" max="15110" width="13.26953125" style="96" bestFit="1" customWidth="1"/>
    <col min="15111" max="15111" width="11.7265625" style="96" bestFit="1" customWidth="1"/>
    <col min="15112" max="15112" width="12.26953125" style="96" customWidth="1"/>
    <col min="15113" max="15113" width="11.7265625" style="96" customWidth="1"/>
    <col min="15114" max="15114" width="12.7265625" style="96" customWidth="1"/>
    <col min="15115" max="15115" width="15.26953125" style="96" customWidth="1"/>
    <col min="15116" max="15363" width="8.81640625" style="96"/>
    <col min="15364" max="15364" width="10.7265625" style="96" customWidth="1"/>
    <col min="15365" max="15365" width="11.54296875" style="96" customWidth="1"/>
    <col min="15366" max="15366" width="13.26953125" style="96" bestFit="1" customWidth="1"/>
    <col min="15367" max="15367" width="11.7265625" style="96" bestFit="1" customWidth="1"/>
    <col min="15368" max="15368" width="12.26953125" style="96" customWidth="1"/>
    <col min="15369" max="15369" width="11.7265625" style="96" customWidth="1"/>
    <col min="15370" max="15370" width="12.7265625" style="96" customWidth="1"/>
    <col min="15371" max="15371" width="15.26953125" style="96" customWidth="1"/>
    <col min="15372" max="15619" width="8.81640625" style="96"/>
    <col min="15620" max="15620" width="10.7265625" style="96" customWidth="1"/>
    <col min="15621" max="15621" width="11.54296875" style="96" customWidth="1"/>
    <col min="15622" max="15622" width="13.26953125" style="96" bestFit="1" customWidth="1"/>
    <col min="15623" max="15623" width="11.7265625" style="96" bestFit="1" customWidth="1"/>
    <col min="15624" max="15624" width="12.26953125" style="96" customWidth="1"/>
    <col min="15625" max="15625" width="11.7265625" style="96" customWidth="1"/>
    <col min="15626" max="15626" width="12.7265625" style="96" customWidth="1"/>
    <col min="15627" max="15627" width="15.26953125" style="96" customWidth="1"/>
    <col min="15628" max="15875" width="8.81640625" style="96"/>
    <col min="15876" max="15876" width="10.7265625" style="96" customWidth="1"/>
    <col min="15877" max="15877" width="11.54296875" style="96" customWidth="1"/>
    <col min="15878" max="15878" width="13.26953125" style="96" bestFit="1" customWidth="1"/>
    <col min="15879" max="15879" width="11.7265625" style="96" bestFit="1" customWidth="1"/>
    <col min="15880" max="15880" width="12.26953125" style="96" customWidth="1"/>
    <col min="15881" max="15881" width="11.7265625" style="96" customWidth="1"/>
    <col min="15882" max="15882" width="12.7265625" style="96" customWidth="1"/>
    <col min="15883" max="15883" width="15.26953125" style="96" customWidth="1"/>
    <col min="15884" max="16131" width="8.81640625" style="96"/>
    <col min="16132" max="16132" width="10.7265625" style="96" customWidth="1"/>
    <col min="16133" max="16133" width="11.54296875" style="96" customWidth="1"/>
    <col min="16134" max="16134" width="13.26953125" style="96" bestFit="1" customWidth="1"/>
    <col min="16135" max="16135" width="11.7265625" style="96" bestFit="1" customWidth="1"/>
    <col min="16136" max="16136" width="12.26953125" style="96" customWidth="1"/>
    <col min="16137" max="16137" width="11.7265625" style="96" customWidth="1"/>
    <col min="16138" max="16138" width="12.7265625" style="96" customWidth="1"/>
    <col min="16139" max="16139" width="15.26953125" style="96" customWidth="1"/>
    <col min="16140" max="16384" width="8.81640625" style="96"/>
  </cols>
  <sheetData>
    <row r="1" spans="1:13" ht="13.15" customHeight="1">
      <c r="A1" s="258" t="s">
        <v>297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</row>
    <row r="2" spans="1:13" ht="13.15" customHeight="1">
      <c r="A2" s="260" t="s">
        <v>298</v>
      </c>
      <c r="B2" s="261"/>
      <c r="C2" s="261"/>
      <c r="D2" s="261"/>
      <c r="E2" s="261"/>
      <c r="F2" s="97" t="s">
        <v>1</v>
      </c>
      <c r="G2" s="97" t="s">
        <v>2</v>
      </c>
      <c r="H2" s="97" t="s">
        <v>3</v>
      </c>
      <c r="I2" s="97" t="s">
        <v>4</v>
      </c>
      <c r="J2" s="97" t="s">
        <v>5</v>
      </c>
      <c r="K2" s="98" t="s">
        <v>19</v>
      </c>
      <c r="L2" s="98" t="s">
        <v>20</v>
      </c>
      <c r="M2" s="98" t="s">
        <v>21</v>
      </c>
    </row>
    <row r="3" spans="1:13" ht="31.5">
      <c r="A3" s="262"/>
      <c r="B3" s="263"/>
      <c r="C3" s="263"/>
      <c r="D3" s="263"/>
      <c r="E3" s="263"/>
      <c r="F3" s="99" t="s">
        <v>299</v>
      </c>
      <c r="G3" s="99" t="s">
        <v>46</v>
      </c>
      <c r="H3" s="99" t="s">
        <v>51</v>
      </c>
      <c r="I3" s="99" t="s">
        <v>300</v>
      </c>
      <c r="J3" s="99" t="s">
        <v>301</v>
      </c>
      <c r="K3" s="100" t="s">
        <v>302</v>
      </c>
      <c r="L3" s="100" t="s">
        <v>303</v>
      </c>
      <c r="M3" s="100" t="s">
        <v>304</v>
      </c>
    </row>
    <row r="4" spans="1:13" ht="13.15" customHeight="1">
      <c r="A4" s="264" t="s">
        <v>305</v>
      </c>
      <c r="B4" s="265"/>
      <c r="C4" s="265"/>
      <c r="D4" s="265"/>
      <c r="E4" s="266"/>
      <c r="F4" s="101">
        <v>39</v>
      </c>
      <c r="G4" s="102" t="e">
        <f>#REF!</f>
        <v>#REF!</v>
      </c>
      <c r="H4" s="103" t="e">
        <f>#REF!</f>
        <v>#REF!</v>
      </c>
      <c r="I4" s="104" t="e">
        <f>#REF!</f>
        <v>#REF!</v>
      </c>
      <c r="J4" s="102" t="e">
        <f>#REF!</f>
        <v>#REF!</v>
      </c>
      <c r="K4" s="105" t="e">
        <f>#REF!</f>
        <v>#REF!</v>
      </c>
      <c r="L4" s="105" t="e">
        <f>SUM(G4:K4)</f>
        <v>#REF!</v>
      </c>
      <c r="M4" s="105" t="e">
        <f>L4*F4</f>
        <v>#REF!</v>
      </c>
    </row>
    <row r="5" spans="1:13" ht="13.15" customHeight="1">
      <c r="A5" s="264" t="s">
        <v>58</v>
      </c>
      <c r="B5" s="265"/>
      <c r="C5" s="265"/>
      <c r="D5" s="265"/>
      <c r="E5" s="266"/>
      <c r="F5" s="101">
        <v>1</v>
      </c>
      <c r="G5" s="102" t="e">
        <f>#REF!</f>
        <v>#REF!</v>
      </c>
      <c r="H5" s="103" t="e">
        <f>#REF!</f>
        <v>#REF!</v>
      </c>
      <c r="I5" s="104" t="e">
        <f>#REF!</f>
        <v>#REF!</v>
      </c>
      <c r="J5" s="102" t="e">
        <f>#REF!</f>
        <v>#REF!</v>
      </c>
      <c r="K5" s="105" t="e">
        <f>#REF!</f>
        <v>#REF!</v>
      </c>
      <c r="L5" s="105" t="e">
        <f>SUM(G5:K5)</f>
        <v>#REF!</v>
      </c>
      <c r="M5" s="105" t="e">
        <f>L5*F5</f>
        <v>#REF!</v>
      </c>
    </row>
    <row r="6" spans="1:13" ht="13.15" customHeight="1" thickBot="1">
      <c r="A6" s="267" t="s">
        <v>306</v>
      </c>
      <c r="B6" s="268"/>
      <c r="C6" s="268"/>
      <c r="D6" s="268"/>
      <c r="E6" s="269"/>
      <c r="F6" s="106">
        <f>SUM(F4:F5)</f>
        <v>40</v>
      </c>
      <c r="G6" s="270"/>
      <c r="H6" s="271"/>
      <c r="I6" s="271"/>
      <c r="J6" s="271"/>
      <c r="K6" s="107"/>
      <c r="L6" s="107"/>
      <c r="M6" s="108" t="e">
        <f>SUM(M4:M5)</f>
        <v>#REF!</v>
      </c>
    </row>
    <row r="7" spans="1:13" ht="13.15" customHeight="1">
      <c r="M7" s="109"/>
    </row>
    <row r="8" spans="1:13" ht="13.15" customHeight="1">
      <c r="M8" s="111" t="e">
        <f>M6*12</f>
        <v>#REF!</v>
      </c>
    </row>
  </sheetData>
  <mergeCells count="6">
    <mergeCell ref="A1:M1"/>
    <mergeCell ref="A2:E3"/>
    <mergeCell ref="A4:E4"/>
    <mergeCell ref="A5:E5"/>
    <mergeCell ref="A6:E6"/>
    <mergeCell ref="G6:J6"/>
  </mergeCells>
  <pageMargins left="0.511811024" right="0.511811024" top="0.78740157499999996" bottom="0.78740157499999996" header="0.31496062000000002" footer="0.31496062000000002"/>
  <pageSetup paperSize="9" scale="6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D36"/>
  <sheetViews>
    <sheetView topLeftCell="A16" zoomScale="85" zoomScaleNormal="85" workbookViewId="0">
      <selection activeCell="B34" sqref="B34"/>
    </sheetView>
  </sheetViews>
  <sheetFormatPr defaultRowHeight="14.5"/>
  <cols>
    <col min="2" max="2" width="31.1796875" customWidth="1"/>
    <col min="3" max="3" width="10.453125" customWidth="1"/>
    <col min="4" max="4" width="121.7265625" customWidth="1"/>
  </cols>
  <sheetData>
    <row r="3" spans="2:4">
      <c r="B3" s="135"/>
      <c r="C3" s="136"/>
      <c r="D3" s="137"/>
    </row>
    <row r="4" spans="2:4">
      <c r="B4" s="138" t="s">
        <v>320</v>
      </c>
      <c r="C4" s="139"/>
      <c r="D4" s="140"/>
    </row>
    <row r="5" spans="2:4">
      <c r="B5" s="141"/>
      <c r="C5" s="139"/>
      <c r="D5" s="140"/>
    </row>
    <row r="6" spans="2:4">
      <c r="B6" s="138" t="s">
        <v>321</v>
      </c>
      <c r="C6" s="142"/>
      <c r="D6" s="140"/>
    </row>
    <row r="7" spans="2:4">
      <c r="B7" s="138" t="s">
        <v>322</v>
      </c>
      <c r="C7" s="142"/>
      <c r="D7" s="140"/>
    </row>
    <row r="8" spans="2:4">
      <c r="B8" s="138" t="s">
        <v>323</v>
      </c>
      <c r="C8" s="154"/>
      <c r="D8" s="143" t="s">
        <v>324</v>
      </c>
    </row>
    <row r="9" spans="2:4">
      <c r="B9" s="138" t="s">
        <v>323</v>
      </c>
      <c r="C9" s="156"/>
      <c r="D9" s="143" t="s">
        <v>340</v>
      </c>
    </row>
    <row r="10" spans="2:4">
      <c r="B10" s="138" t="s">
        <v>334</v>
      </c>
      <c r="C10" s="142"/>
      <c r="D10" s="140"/>
    </row>
    <row r="11" spans="2:4">
      <c r="B11" s="138"/>
      <c r="C11" s="142"/>
      <c r="D11" s="140"/>
    </row>
    <row r="12" spans="2:4">
      <c r="B12" s="141"/>
      <c r="C12" s="139"/>
      <c r="D12" s="140"/>
    </row>
    <row r="13" spans="2:4">
      <c r="B13" s="144" t="s">
        <v>325</v>
      </c>
      <c r="C13" s="145"/>
      <c r="D13" s="146" t="s">
        <v>326</v>
      </c>
    </row>
    <row r="14" spans="2:4">
      <c r="B14" s="138" t="s">
        <v>346</v>
      </c>
      <c r="C14" s="142"/>
      <c r="D14" s="147" t="s">
        <v>336</v>
      </c>
    </row>
    <row r="15" spans="2:4" ht="25">
      <c r="B15" s="138"/>
      <c r="C15" s="142"/>
      <c r="D15" s="160" t="s">
        <v>337</v>
      </c>
    </row>
    <row r="16" spans="2:4">
      <c r="B16" s="138"/>
      <c r="C16" s="142"/>
      <c r="D16" s="147"/>
    </row>
    <row r="17" spans="2:4">
      <c r="B17" s="173" t="s">
        <v>327</v>
      </c>
      <c r="C17" s="142"/>
      <c r="D17" s="148"/>
    </row>
    <row r="18" spans="2:4">
      <c r="B18" s="174" t="s">
        <v>328</v>
      </c>
      <c r="C18" s="142"/>
      <c r="D18" s="149"/>
    </row>
    <row r="19" spans="2:4">
      <c r="B19" s="174" t="s">
        <v>338</v>
      </c>
      <c r="C19" s="142"/>
      <c r="D19" s="149"/>
    </row>
    <row r="20" spans="2:4">
      <c r="B20" s="174" t="s">
        <v>339</v>
      </c>
      <c r="C20" s="142"/>
      <c r="D20" s="149"/>
    </row>
    <row r="21" spans="2:4">
      <c r="B21" s="174" t="s">
        <v>335</v>
      </c>
      <c r="C21" s="142"/>
      <c r="D21" s="149"/>
    </row>
    <row r="22" spans="2:4">
      <c r="B22" s="174" t="s">
        <v>329</v>
      </c>
      <c r="C22" s="142"/>
      <c r="D22" s="149"/>
    </row>
    <row r="23" spans="2:4">
      <c r="B23" s="174" t="s">
        <v>330</v>
      </c>
      <c r="C23" s="142"/>
      <c r="D23" s="149"/>
    </row>
    <row r="24" spans="2:4">
      <c r="B24" s="174" t="s">
        <v>331</v>
      </c>
      <c r="C24" s="142"/>
      <c r="D24" s="149"/>
    </row>
    <row r="25" spans="2:4">
      <c r="B25" s="175"/>
      <c r="C25" s="142"/>
      <c r="D25" s="149"/>
    </row>
    <row r="26" spans="2:4">
      <c r="B26" s="138"/>
      <c r="C26" s="142"/>
      <c r="D26" s="149"/>
    </row>
    <row r="27" spans="2:4">
      <c r="B27" s="150" t="s">
        <v>332</v>
      </c>
      <c r="C27" s="151"/>
      <c r="D27" s="140"/>
    </row>
    <row r="28" spans="2:4">
      <c r="B28" s="150"/>
      <c r="C28" s="151"/>
      <c r="D28" s="140"/>
    </row>
    <row r="29" spans="2:4">
      <c r="B29" s="152" t="s">
        <v>325</v>
      </c>
      <c r="C29" s="139"/>
      <c r="D29" s="140" t="s">
        <v>333</v>
      </c>
    </row>
    <row r="30" spans="2:4">
      <c r="B30" s="138" t="s">
        <v>346</v>
      </c>
      <c r="C30" s="142"/>
      <c r="D30" s="147" t="s">
        <v>15</v>
      </c>
    </row>
    <row r="31" spans="2:4">
      <c r="B31" s="138"/>
      <c r="C31" s="142"/>
      <c r="D31" s="147" t="s">
        <v>60</v>
      </c>
    </row>
    <row r="32" spans="2:4">
      <c r="B32" s="138"/>
      <c r="C32" s="142"/>
      <c r="D32" s="147" t="s">
        <v>74</v>
      </c>
    </row>
    <row r="33" spans="2:4">
      <c r="B33" s="138"/>
      <c r="C33" s="142"/>
      <c r="D33" s="147" t="s">
        <v>55</v>
      </c>
    </row>
    <row r="34" spans="2:4">
      <c r="B34" s="138"/>
      <c r="C34" s="165"/>
      <c r="D34" s="140"/>
    </row>
    <row r="35" spans="2:4">
      <c r="B35" s="138"/>
      <c r="C35" s="161"/>
      <c r="D35" s="143"/>
    </row>
    <row r="36" spans="2:4">
      <c r="B36" s="162"/>
      <c r="C36" s="163"/>
      <c r="D36" s="16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F160"/>
  <sheetViews>
    <sheetView showGridLines="0" tabSelected="1" topLeftCell="A37" zoomScaleNormal="100" zoomScaleSheetLayoutView="85" zoomScalePageLayoutView="85" workbookViewId="0">
      <selection activeCell="B19" sqref="B19"/>
    </sheetView>
  </sheetViews>
  <sheetFormatPr defaultColWidth="14.54296875" defaultRowHeight="13"/>
  <cols>
    <col min="1" max="1" width="38.453125" style="120" customWidth="1"/>
    <col min="2" max="2" width="58.1796875" style="120" customWidth="1"/>
    <col min="3" max="3" width="28.81640625" style="120" customWidth="1"/>
    <col min="4" max="4" width="23.7265625" style="120" customWidth="1"/>
    <col min="5" max="5" width="7" style="120" customWidth="1"/>
    <col min="6" max="6" width="28" style="120" bestFit="1" customWidth="1"/>
    <col min="7" max="7" width="10.1796875" style="120" customWidth="1"/>
    <col min="8" max="8" width="14.7265625" style="120" customWidth="1"/>
    <col min="9" max="16384" width="14.54296875" style="120"/>
  </cols>
  <sheetData>
    <row r="1" spans="1:4" s="180" customFormat="1" ht="23.5">
      <c r="A1" s="272" t="s">
        <v>348</v>
      </c>
      <c r="B1" s="272"/>
      <c r="C1" s="272"/>
      <c r="D1" s="120"/>
    </row>
    <row r="2" spans="1:4" ht="15" customHeight="1" thickBot="1"/>
    <row r="3" spans="1:4" ht="15" customHeight="1">
      <c r="A3" s="310" t="s">
        <v>349</v>
      </c>
      <c r="B3" s="311"/>
      <c r="C3" s="312"/>
    </row>
    <row r="4" spans="1:4" ht="13.5" customHeight="1" thickBot="1">
      <c r="A4" s="313"/>
      <c r="B4" s="314"/>
      <c r="C4" s="315"/>
      <c r="D4" s="118"/>
    </row>
    <row r="5" spans="1:4" ht="13.5" thickBot="1">
      <c r="A5" s="275" t="s">
        <v>0</v>
      </c>
      <c r="B5" s="276"/>
      <c r="C5" s="277"/>
      <c r="D5" s="119"/>
    </row>
    <row r="6" spans="1:4">
      <c r="A6" s="278" t="s">
        <v>312</v>
      </c>
      <c r="B6" s="279"/>
      <c r="C6" s="280"/>
      <c r="D6" s="119"/>
    </row>
    <row r="7" spans="1:4">
      <c r="A7" s="281" t="s">
        <v>313</v>
      </c>
      <c r="B7" s="282"/>
      <c r="C7" s="283"/>
      <c r="D7" s="119"/>
    </row>
    <row r="8" spans="1:4">
      <c r="A8" s="284" t="s">
        <v>342</v>
      </c>
      <c r="B8" s="285"/>
      <c r="C8" s="286"/>
      <c r="D8" s="119"/>
    </row>
    <row r="9" spans="1:4">
      <c r="A9" s="118"/>
      <c r="B9" s="118"/>
      <c r="C9" s="118"/>
      <c r="D9" s="119"/>
    </row>
    <row r="10" spans="1:4" ht="13.5" thickBot="1">
      <c r="A10" s="113"/>
      <c r="B10" s="114"/>
      <c r="C10" s="118"/>
      <c r="D10" s="119"/>
    </row>
    <row r="11" spans="1:4" ht="15" customHeight="1" thickBot="1">
      <c r="A11" s="275" t="s">
        <v>6</v>
      </c>
      <c r="B11" s="276"/>
      <c r="C11" s="277"/>
      <c r="D11" s="118"/>
    </row>
    <row r="12" spans="1:4">
      <c r="A12" s="18" t="s">
        <v>1</v>
      </c>
      <c r="B12" s="122" t="s">
        <v>309</v>
      </c>
      <c r="C12" s="125"/>
      <c r="D12" s="118"/>
    </row>
    <row r="13" spans="1:4">
      <c r="A13" s="123" t="s">
        <v>2</v>
      </c>
      <c r="B13" s="2" t="s">
        <v>7</v>
      </c>
      <c r="C13" s="126"/>
      <c r="D13" s="118"/>
    </row>
    <row r="14" spans="1:4">
      <c r="A14" s="123" t="s">
        <v>3</v>
      </c>
      <c r="B14" s="2" t="s">
        <v>8</v>
      </c>
      <c r="C14" s="157"/>
      <c r="D14" s="118"/>
    </row>
    <row r="15" spans="1:4" ht="13.5" thickBot="1">
      <c r="A15" s="35" t="s">
        <v>4</v>
      </c>
      <c r="B15" s="36" t="s">
        <v>9</v>
      </c>
      <c r="C15" s="66">
        <v>12</v>
      </c>
      <c r="D15" s="118"/>
    </row>
    <row r="16" spans="1:4">
      <c r="A16" s="118"/>
      <c r="B16" s="118"/>
      <c r="C16" s="118"/>
      <c r="D16" s="118"/>
    </row>
    <row r="17" spans="1:5" ht="13.5" thickBot="1">
      <c r="A17" s="118"/>
      <c r="B17" s="118"/>
      <c r="C17" s="118"/>
      <c r="D17" s="118"/>
    </row>
    <row r="18" spans="1:5" ht="13.5" thickBot="1">
      <c r="B18" s="11" t="s">
        <v>343</v>
      </c>
      <c r="C18" s="129" t="s">
        <v>350</v>
      </c>
      <c r="D18" s="118"/>
    </row>
    <row r="19" spans="1:5" ht="13.5" thickBot="1">
      <c r="B19" s="316"/>
      <c r="C19" s="176">
        <v>1</v>
      </c>
      <c r="D19" s="118"/>
    </row>
    <row r="20" spans="1:5">
      <c r="A20" s="113"/>
      <c r="B20" s="113"/>
      <c r="C20" s="113"/>
      <c r="D20" s="118"/>
    </row>
    <row r="21" spans="1:5" ht="13.5" thickBot="1">
      <c r="A21" s="113"/>
      <c r="B21" s="3"/>
      <c r="C21" s="113"/>
      <c r="D21" s="118"/>
    </row>
    <row r="22" spans="1:5" ht="13.5" thickBot="1">
      <c r="A22" s="275" t="s">
        <v>10</v>
      </c>
      <c r="B22" s="276"/>
      <c r="C22" s="277"/>
    </row>
    <row r="23" spans="1:5">
      <c r="A23" s="18">
        <v>1</v>
      </c>
      <c r="B23" s="38" t="s">
        <v>11</v>
      </c>
      <c r="C23" s="177" t="s">
        <v>344</v>
      </c>
    </row>
    <row r="24" spans="1:5">
      <c r="A24" s="123">
        <v>2</v>
      </c>
      <c r="B24" s="115" t="s">
        <v>12</v>
      </c>
      <c r="C24" s="179">
        <v>1000</v>
      </c>
      <c r="D24" s="118"/>
    </row>
    <row r="25" spans="1:5">
      <c r="A25" s="123">
        <v>3</v>
      </c>
      <c r="B25" s="115" t="s">
        <v>59</v>
      </c>
      <c r="C25" s="178"/>
      <c r="D25" s="118"/>
    </row>
    <row r="26" spans="1:5" hidden="1">
      <c r="A26" s="123">
        <v>3</v>
      </c>
      <c r="B26" s="121" t="s">
        <v>13</v>
      </c>
      <c r="C26" s="166"/>
      <c r="D26" s="118"/>
    </row>
    <row r="27" spans="1:5" ht="13.5" thickBot="1">
      <c r="A27" s="35">
        <v>4</v>
      </c>
      <c r="B27" s="117" t="s">
        <v>14</v>
      </c>
      <c r="C27" s="158"/>
      <c r="D27" s="118"/>
    </row>
    <row r="28" spans="1:5">
      <c r="A28" s="118"/>
      <c r="B28" s="118"/>
      <c r="C28" s="118"/>
      <c r="D28" s="118"/>
    </row>
    <row r="29" spans="1:5">
      <c r="B29" s="9" t="s">
        <v>15</v>
      </c>
      <c r="C29" s="118"/>
      <c r="D29" s="118"/>
    </row>
    <row r="30" spans="1:5" ht="13.5" thickBot="1">
      <c r="A30" s="4"/>
      <c r="B30" s="118"/>
      <c r="C30" s="118"/>
      <c r="D30" s="118"/>
    </row>
    <row r="31" spans="1:5" ht="13.5" thickBot="1">
      <c r="A31" s="287" t="s">
        <v>16</v>
      </c>
      <c r="B31" s="288"/>
      <c r="C31" s="13" t="s">
        <v>27</v>
      </c>
      <c r="D31" s="14" t="s">
        <v>17</v>
      </c>
      <c r="E31" s="118"/>
    </row>
    <row r="32" spans="1:5" ht="13.5" thickBot="1">
      <c r="A32" s="18" t="s">
        <v>1</v>
      </c>
      <c r="B32" s="122" t="s">
        <v>18</v>
      </c>
      <c r="C32" s="12">
        <v>1</v>
      </c>
      <c r="D32" s="168">
        <f>C24</f>
        <v>1000</v>
      </c>
      <c r="E32" s="118"/>
    </row>
    <row r="33" spans="1:5" ht="13.5" thickBot="1">
      <c r="A33" s="273" t="s">
        <v>23</v>
      </c>
      <c r="B33" s="274"/>
      <c r="C33" s="16"/>
      <c r="D33" s="167">
        <f>SUM(D32)</f>
        <v>1000</v>
      </c>
      <c r="E33" s="118"/>
    </row>
    <row r="34" spans="1:5">
      <c r="A34" s="118"/>
      <c r="B34" s="118"/>
      <c r="C34" s="118"/>
      <c r="D34" s="118"/>
      <c r="E34" s="118"/>
    </row>
    <row r="35" spans="1:5">
      <c r="B35" s="9" t="s">
        <v>60</v>
      </c>
      <c r="C35" s="118"/>
      <c r="D35" s="118"/>
      <c r="E35" s="118"/>
    </row>
    <row r="36" spans="1:5" ht="13.5" thickBot="1">
      <c r="A36" s="4"/>
      <c r="B36" s="118"/>
      <c r="C36" s="118"/>
      <c r="D36" s="118"/>
      <c r="E36" s="118"/>
    </row>
    <row r="37" spans="1:5" ht="13.5" thickBot="1">
      <c r="A37" s="273" t="s">
        <v>61</v>
      </c>
      <c r="B37" s="274"/>
      <c r="C37" s="14" t="s">
        <v>27</v>
      </c>
      <c r="D37" s="23" t="s">
        <v>17</v>
      </c>
      <c r="E37" s="118"/>
    </row>
    <row r="38" spans="1:5">
      <c r="A38" s="18" t="s">
        <v>1</v>
      </c>
      <c r="B38" s="122" t="s">
        <v>36</v>
      </c>
      <c r="C38" s="76">
        <f>1/12</f>
        <v>8.3333333333333329E-2</v>
      </c>
      <c r="D38" s="77">
        <f>C38*$D$33</f>
        <v>83.333333333333329</v>
      </c>
      <c r="E38" s="118"/>
    </row>
    <row r="39" spans="1:5" ht="13.5" thickBot="1">
      <c r="A39" s="21" t="s">
        <v>2</v>
      </c>
      <c r="B39" s="15" t="s">
        <v>292</v>
      </c>
      <c r="C39" s="89">
        <v>0.121</v>
      </c>
      <c r="D39" s="77">
        <f>C39*$D$33</f>
        <v>121</v>
      </c>
      <c r="E39" s="118"/>
    </row>
    <row r="40" spans="1:5" ht="13.5" thickBot="1">
      <c r="A40" s="273" t="s">
        <v>26</v>
      </c>
      <c r="B40" s="274"/>
      <c r="C40" s="24">
        <f>C38+C39</f>
        <v>0.20433333333333331</v>
      </c>
      <c r="D40" s="25">
        <f>ROUND(SUM(D38:D39),2)</f>
        <v>204.33</v>
      </c>
    </row>
    <row r="41" spans="1:5">
      <c r="A41" s="4"/>
      <c r="B41" s="118"/>
      <c r="C41" s="118"/>
      <c r="D41" s="118"/>
    </row>
    <row r="42" spans="1:5" ht="13.5" thickBot="1">
      <c r="A42" s="4"/>
      <c r="B42" s="118"/>
      <c r="C42" s="118"/>
      <c r="D42" s="118"/>
    </row>
    <row r="43" spans="1:5" ht="13.5" thickBot="1">
      <c r="A43" s="273" t="s">
        <v>62</v>
      </c>
      <c r="B43" s="274"/>
      <c r="C43" s="13" t="s">
        <v>27</v>
      </c>
      <c r="D43" s="14" t="s">
        <v>17</v>
      </c>
      <c r="E43" s="62"/>
    </row>
    <row r="44" spans="1:5">
      <c r="A44" s="18" t="s">
        <v>1</v>
      </c>
      <c r="B44" s="122" t="s">
        <v>28</v>
      </c>
      <c r="C44" s="76">
        <v>0.2</v>
      </c>
      <c r="D44" s="77">
        <f>($D$33+$D$40)*C44</f>
        <v>240.86599999999999</v>
      </c>
      <c r="E44" s="62"/>
    </row>
    <row r="45" spans="1:5">
      <c r="A45" s="123" t="s">
        <v>2</v>
      </c>
      <c r="B45" s="2" t="s">
        <v>29</v>
      </c>
      <c r="C45" s="78">
        <v>1.4999999999999999E-2</v>
      </c>
      <c r="D45" s="77">
        <f>($D$33+$D$40)*C45</f>
        <v>18.06495</v>
      </c>
      <c r="E45" s="62"/>
    </row>
    <row r="46" spans="1:5">
      <c r="A46" s="123" t="s">
        <v>3</v>
      </c>
      <c r="B46" s="2" t="s">
        <v>30</v>
      </c>
      <c r="C46" s="78">
        <v>0.01</v>
      </c>
      <c r="D46" s="77">
        <f t="shared" ref="D46" si="0">($D$33+$D$40)*C46</f>
        <v>12.0433</v>
      </c>
      <c r="E46" s="62"/>
    </row>
    <row r="47" spans="1:5">
      <c r="A47" s="123" t="s">
        <v>4</v>
      </c>
      <c r="B47" s="2" t="s">
        <v>31</v>
      </c>
      <c r="C47" s="78">
        <v>2E-3</v>
      </c>
      <c r="D47" s="77">
        <f>($D$33+$D$40)*C47</f>
        <v>2.4086599999999998</v>
      </c>
      <c r="E47" s="62"/>
    </row>
    <row r="48" spans="1:5">
      <c r="A48" s="123" t="s">
        <v>5</v>
      </c>
      <c r="B48" s="2" t="s">
        <v>32</v>
      </c>
      <c r="C48" s="78">
        <v>2.5000000000000001E-2</v>
      </c>
      <c r="D48" s="77">
        <f>($D$33+$D$40)*C48</f>
        <v>30.108249999999998</v>
      </c>
    </row>
    <row r="49" spans="1:5">
      <c r="A49" s="123" t="s">
        <v>19</v>
      </c>
      <c r="B49" s="2" t="s">
        <v>33</v>
      </c>
      <c r="C49" s="78">
        <v>0.08</v>
      </c>
      <c r="D49" s="77">
        <f>($D$33+$D$40)*C49</f>
        <v>96.346400000000003</v>
      </c>
    </row>
    <row r="50" spans="1:5">
      <c r="A50" s="123" t="s">
        <v>20</v>
      </c>
      <c r="B50" s="2" t="s">
        <v>34</v>
      </c>
      <c r="C50" s="85"/>
      <c r="D50" s="67">
        <f>($D$33+$D$40)*C50</f>
        <v>0</v>
      </c>
    </row>
    <row r="51" spans="1:5" ht="13.5" thickBot="1">
      <c r="A51" s="21" t="s">
        <v>21</v>
      </c>
      <c r="B51" s="15" t="s">
        <v>35</v>
      </c>
      <c r="C51" s="127">
        <v>6.0000000000000001E-3</v>
      </c>
      <c r="D51" s="94">
        <f>($D$33+$D$40)*C51</f>
        <v>7.2259799999999998</v>
      </c>
    </row>
    <row r="52" spans="1:5" ht="13.5" thickBot="1">
      <c r="A52" s="273" t="s">
        <v>26</v>
      </c>
      <c r="B52" s="274"/>
      <c r="C52" s="24">
        <f>SUM(C44:C51)</f>
        <v>0.33800000000000008</v>
      </c>
      <c r="D52" s="95">
        <f>SUM(D44:D51)</f>
        <v>407.06353999999999</v>
      </c>
    </row>
    <row r="53" spans="1:5">
      <c r="A53" s="4"/>
      <c r="B53" s="118"/>
      <c r="C53" s="118"/>
      <c r="D53" s="118"/>
    </row>
    <row r="54" spans="1:5" ht="14.5">
      <c r="A54" s="114" t="s">
        <v>315</v>
      </c>
      <c r="B54" s="118"/>
      <c r="C54" s="118"/>
      <c r="D54" s="118"/>
    </row>
    <row r="55" spans="1:5" ht="13.5" thickBot="1">
      <c r="A55" s="4"/>
      <c r="B55" s="118"/>
      <c r="C55" s="118"/>
      <c r="D55" s="118"/>
    </row>
    <row r="56" spans="1:5" ht="13.5" thickBot="1">
      <c r="A56" s="273" t="s">
        <v>63</v>
      </c>
      <c r="B56" s="274"/>
      <c r="C56" s="23" t="s">
        <v>280</v>
      </c>
      <c r="D56" s="14" t="s">
        <v>281</v>
      </c>
    </row>
    <row r="57" spans="1:5">
      <c r="A57" s="18" t="s">
        <v>1</v>
      </c>
      <c r="B57" s="87" t="s">
        <v>296</v>
      </c>
      <c r="C57" s="171"/>
      <c r="D57" s="77"/>
    </row>
    <row r="58" spans="1:5">
      <c r="A58" s="123" t="s">
        <v>2</v>
      </c>
      <c r="B58" s="2" t="s">
        <v>341</v>
      </c>
      <c r="C58" s="82"/>
      <c r="D58" s="83">
        <f>C58*22*90%</f>
        <v>0</v>
      </c>
    </row>
    <row r="59" spans="1:5">
      <c r="A59" s="123" t="s">
        <v>3</v>
      </c>
      <c r="B59" s="2" t="s">
        <v>57</v>
      </c>
      <c r="C59" s="153"/>
      <c r="D59" s="116"/>
    </row>
    <row r="60" spans="1:5">
      <c r="A60" s="123" t="s">
        <v>4</v>
      </c>
      <c r="B60" s="2" t="s">
        <v>307</v>
      </c>
      <c r="C60" s="153"/>
      <c r="D60" s="116"/>
    </row>
    <row r="61" spans="1:5">
      <c r="A61" s="123" t="s">
        <v>5</v>
      </c>
      <c r="B61" s="2" t="s">
        <v>24</v>
      </c>
      <c r="C61" s="121"/>
      <c r="D61" s="116"/>
    </row>
    <row r="62" spans="1:5">
      <c r="A62" s="123" t="s">
        <v>19</v>
      </c>
      <c r="B62" s="2" t="s">
        <v>308</v>
      </c>
      <c r="C62" s="121"/>
      <c r="D62" s="116"/>
      <c r="E62" s="118"/>
    </row>
    <row r="63" spans="1:5" ht="13.5" thickBot="1">
      <c r="A63" s="21" t="s">
        <v>20</v>
      </c>
      <c r="B63" s="26" t="s">
        <v>22</v>
      </c>
      <c r="C63" s="26"/>
      <c r="D63" s="69"/>
      <c r="E63" s="118"/>
    </row>
    <row r="64" spans="1:5" ht="13.5" thickBot="1">
      <c r="A64" s="289" t="s">
        <v>26</v>
      </c>
      <c r="B64" s="290"/>
      <c r="C64" s="291"/>
      <c r="D64" s="37">
        <f>SUM(D57:D63)</f>
        <v>0</v>
      </c>
      <c r="E64" s="118"/>
    </row>
    <row r="65" spans="1:5">
      <c r="A65" s="74"/>
      <c r="B65" s="74"/>
      <c r="C65" s="74"/>
      <c r="D65" s="73"/>
      <c r="E65" s="118"/>
    </row>
    <row r="66" spans="1:5">
      <c r="A66" s="4"/>
      <c r="B66" s="118"/>
      <c r="C66" s="118"/>
      <c r="D66" s="118"/>
      <c r="E66" s="118"/>
    </row>
    <row r="67" spans="1:5">
      <c r="A67" s="118"/>
      <c r="B67" s="10" t="s">
        <v>64</v>
      </c>
      <c r="C67" s="118"/>
      <c r="D67" s="118"/>
      <c r="E67" s="118"/>
    </row>
    <row r="68" spans="1:5" ht="13.5" thickBot="1">
      <c r="A68" s="118"/>
      <c r="B68" s="118"/>
      <c r="C68" s="118"/>
      <c r="D68" s="118"/>
      <c r="E68" s="118"/>
    </row>
    <row r="69" spans="1:5" ht="13.5" thickBot="1">
      <c r="A69" s="273" t="s">
        <v>65</v>
      </c>
      <c r="B69" s="274"/>
      <c r="C69" s="14" t="s">
        <v>17</v>
      </c>
      <c r="D69" s="118"/>
      <c r="E69" s="118"/>
    </row>
    <row r="70" spans="1:5" ht="15.75" customHeight="1">
      <c r="A70" s="18" t="s">
        <v>66</v>
      </c>
      <c r="B70" s="122" t="s">
        <v>293</v>
      </c>
      <c r="C70" s="27">
        <f>D40</f>
        <v>204.33</v>
      </c>
      <c r="D70" s="118"/>
      <c r="E70" s="118"/>
    </row>
    <row r="71" spans="1:5" ht="15.75" customHeight="1">
      <c r="A71" s="123" t="s">
        <v>67</v>
      </c>
      <c r="B71" s="2" t="s">
        <v>69</v>
      </c>
      <c r="C71" s="28">
        <f>D52</f>
        <v>407.06353999999999</v>
      </c>
      <c r="D71" s="118"/>
      <c r="E71" s="118"/>
    </row>
    <row r="72" spans="1:5" ht="13.5" thickBot="1">
      <c r="A72" s="21" t="s">
        <v>68</v>
      </c>
      <c r="B72" s="15" t="s">
        <v>70</v>
      </c>
      <c r="C72" s="29">
        <f>D64</f>
        <v>0</v>
      </c>
      <c r="D72" s="118"/>
    </row>
    <row r="73" spans="1:5" ht="13.5" thickBot="1">
      <c r="A73" s="273" t="s">
        <v>26</v>
      </c>
      <c r="B73" s="274"/>
      <c r="C73" s="17">
        <f>ROUND(SUM(C70:C72),2)</f>
        <v>611.39</v>
      </c>
    </row>
    <row r="75" spans="1:5">
      <c r="B75" s="9" t="s">
        <v>71</v>
      </c>
    </row>
    <row r="76" spans="1:5" ht="13.5" thickBot="1">
      <c r="D76" s="62">
        <f>C84*D33</f>
        <v>70.966666666666683</v>
      </c>
    </row>
    <row r="77" spans="1:5" ht="13.5" thickBot="1">
      <c r="A77" s="287" t="s">
        <v>37</v>
      </c>
      <c r="B77" s="288"/>
      <c r="C77" s="14" t="s">
        <v>27</v>
      </c>
      <c r="D77" s="23" t="s">
        <v>17</v>
      </c>
    </row>
    <row r="78" spans="1:5">
      <c r="A78" s="18" t="s">
        <v>1</v>
      </c>
      <c r="B78" s="122" t="s">
        <v>38</v>
      </c>
      <c r="C78" s="76">
        <f>0.055*(1/12)</f>
        <v>4.5833333333333334E-3</v>
      </c>
      <c r="D78" s="77">
        <f>C78*$D$33</f>
        <v>4.583333333333333</v>
      </c>
    </row>
    <row r="79" spans="1:5">
      <c r="A79" s="123" t="s">
        <v>2</v>
      </c>
      <c r="B79" s="2" t="s">
        <v>39</v>
      </c>
      <c r="C79" s="78">
        <f>(C49*C78)</f>
        <v>3.6666666666666667E-4</v>
      </c>
      <c r="D79" s="77">
        <f>C79*$D$33</f>
        <v>0.3666666666666667</v>
      </c>
    </row>
    <row r="80" spans="1:5">
      <c r="A80" s="123" t="s">
        <v>3</v>
      </c>
      <c r="B80" s="2" t="s">
        <v>310</v>
      </c>
      <c r="C80" s="128">
        <f>(C49*40%)*90%*(1+5/56+5/56+5/168)</f>
        <v>3.4799999999999998E-2</v>
      </c>
      <c r="D80" s="77">
        <f t="shared" ref="D80:D83" si="1">C80*$D$33</f>
        <v>34.799999999999997</v>
      </c>
    </row>
    <row r="81" spans="1:6">
      <c r="A81" s="123" t="s">
        <v>4</v>
      </c>
      <c r="B81" s="2" t="s">
        <v>40</v>
      </c>
      <c r="C81" s="78">
        <f>(7/30)/12</f>
        <v>1.9444444444444445E-2</v>
      </c>
      <c r="D81" s="77">
        <f>C81*$D$33</f>
        <v>19.444444444444446</v>
      </c>
    </row>
    <row r="82" spans="1:6" ht="26">
      <c r="A82" s="123" t="s">
        <v>5</v>
      </c>
      <c r="B82" s="88" t="s">
        <v>282</v>
      </c>
      <c r="C82" s="78">
        <f>(C52*C81)</f>
        <v>6.5722222222222241E-3</v>
      </c>
      <c r="D82" s="77">
        <f>C82*$D$33</f>
        <v>6.5722222222222237</v>
      </c>
    </row>
    <row r="83" spans="1:6" ht="26.5" thickBot="1">
      <c r="A83" s="21" t="s">
        <v>19</v>
      </c>
      <c r="B83" s="75" t="s">
        <v>311</v>
      </c>
      <c r="C83" s="127">
        <f>4%-C80</f>
        <v>5.2000000000000032E-3</v>
      </c>
      <c r="D83" s="77">
        <f t="shared" si="1"/>
        <v>5.2000000000000028</v>
      </c>
      <c r="F83" s="132"/>
    </row>
    <row r="84" spans="1:6" ht="13.5" thickBot="1">
      <c r="A84" s="273" t="s">
        <v>26</v>
      </c>
      <c r="B84" s="274"/>
      <c r="C84" s="79">
        <f>SUM(C78:C83)</f>
        <v>7.0966666666666678E-2</v>
      </c>
      <c r="D84" s="80">
        <f>SUM(D78:D83)</f>
        <v>70.966666666666669</v>
      </c>
    </row>
    <row r="85" spans="1:6">
      <c r="F85" s="133"/>
    </row>
    <row r="86" spans="1:6">
      <c r="B86" s="9" t="s">
        <v>72</v>
      </c>
      <c r="C86" s="118"/>
      <c r="D86" s="118"/>
      <c r="F86" s="44"/>
    </row>
    <row r="87" spans="1:6" ht="13.5" thickBot="1">
      <c r="A87" s="4"/>
      <c r="B87" s="118"/>
      <c r="C87" s="118"/>
      <c r="D87" s="118"/>
      <c r="F87" s="133"/>
    </row>
    <row r="88" spans="1:6" ht="13.5" thickBot="1">
      <c r="A88" s="273" t="s">
        <v>283</v>
      </c>
      <c r="B88" s="274"/>
      <c r="C88" s="13" t="s">
        <v>27</v>
      </c>
      <c r="D88" s="14" t="s">
        <v>17</v>
      </c>
    </row>
    <row r="89" spans="1:6">
      <c r="A89" s="18" t="s">
        <v>1</v>
      </c>
      <c r="B89" s="90" t="s">
        <v>294</v>
      </c>
      <c r="C89" s="76">
        <f>(C38+C39)/12</f>
        <v>1.7027777777777777E-2</v>
      </c>
      <c r="D89" s="77">
        <f>C89*$D$33</f>
        <v>17.027777777777779</v>
      </c>
    </row>
    <row r="90" spans="1:6">
      <c r="A90" s="123" t="s">
        <v>2</v>
      </c>
      <c r="B90" s="75" t="s">
        <v>284</v>
      </c>
      <c r="C90" s="78">
        <f>(1/30)/12</f>
        <v>2.7777777777777779E-3</v>
      </c>
      <c r="D90" s="77">
        <f t="shared" ref="D90:D94" si="2">C90*$D$33</f>
        <v>2.7777777777777777</v>
      </c>
    </row>
    <row r="91" spans="1:6">
      <c r="A91" s="123" t="s">
        <v>3</v>
      </c>
      <c r="B91" s="75" t="s">
        <v>285</v>
      </c>
      <c r="C91" s="78">
        <f>(5/365)*1.5%</f>
        <v>2.0547945205479451E-4</v>
      </c>
      <c r="D91" s="77">
        <f>C91*$D$33</f>
        <v>0.20547945205479451</v>
      </c>
    </row>
    <row r="92" spans="1:6">
      <c r="A92" s="123" t="s">
        <v>4</v>
      </c>
      <c r="B92" s="75" t="s">
        <v>286</v>
      </c>
      <c r="C92" s="78">
        <f>(15/365)*0.8%</f>
        <v>3.2876712328767124E-4</v>
      </c>
      <c r="D92" s="77">
        <f t="shared" si="2"/>
        <v>0.32876712328767121</v>
      </c>
    </row>
    <row r="93" spans="1:6">
      <c r="A93" s="123" t="s">
        <v>5</v>
      </c>
      <c r="B93" s="75" t="s">
        <v>287</v>
      </c>
      <c r="C93" s="78">
        <f>12.1%*2%*(4/12)</f>
        <v>8.0666666666666658E-4</v>
      </c>
      <c r="D93" s="77">
        <f t="shared" si="2"/>
        <v>0.80666666666666653</v>
      </c>
      <c r="E93" s="64"/>
    </row>
    <row r="94" spans="1:6" ht="13.5" thickBot="1">
      <c r="A94" s="21" t="s">
        <v>19</v>
      </c>
      <c r="B94" s="75" t="s">
        <v>314</v>
      </c>
      <c r="C94" s="127">
        <v>0</v>
      </c>
      <c r="D94" s="77">
        <f t="shared" si="2"/>
        <v>0</v>
      </c>
    </row>
    <row r="95" spans="1:6" ht="13.5" thickBot="1">
      <c r="A95" s="273" t="s">
        <v>26</v>
      </c>
      <c r="B95" s="274"/>
      <c r="C95" s="24">
        <f>SUM(C89:C94)</f>
        <v>2.114646879756469E-2</v>
      </c>
      <c r="D95" s="25">
        <f>SUM(D89:D94)</f>
        <v>21.14646879756469</v>
      </c>
    </row>
    <row r="97" spans="1:5" ht="29.25" customHeight="1">
      <c r="A97" s="292" t="s">
        <v>295</v>
      </c>
      <c r="B97" s="292"/>
      <c r="C97" s="292"/>
      <c r="D97" s="292"/>
    </row>
    <row r="98" spans="1:5" ht="13.5" thickBot="1"/>
    <row r="99" spans="1:5" ht="13.5" thickBot="1">
      <c r="A99" s="273" t="s">
        <v>288</v>
      </c>
      <c r="B99" s="274"/>
      <c r="C99" s="13" t="s">
        <v>27</v>
      </c>
      <c r="D99" s="14" t="s">
        <v>17</v>
      </c>
      <c r="E99" s="62"/>
    </row>
    <row r="100" spans="1:5" ht="13.5" thickBot="1">
      <c r="A100" s="32" t="s">
        <v>1</v>
      </c>
      <c r="B100" s="30" t="s">
        <v>289</v>
      </c>
      <c r="C100" s="31">
        <v>0</v>
      </c>
      <c r="D100" s="33">
        <f t="shared" ref="D100" si="3">C100*$D$33</f>
        <v>0</v>
      </c>
    </row>
    <row r="101" spans="1:5" ht="13.5" thickBot="1">
      <c r="A101" s="273" t="s">
        <v>26</v>
      </c>
      <c r="B101" s="274"/>
      <c r="C101" s="24">
        <f>SUM(C100:C100)</f>
        <v>0</v>
      </c>
      <c r="D101" s="25">
        <f>SUM(D100:D100)</f>
        <v>0</v>
      </c>
    </row>
    <row r="104" spans="1:5" ht="12.75" customHeight="1">
      <c r="A104" s="118"/>
      <c r="B104" s="10" t="s">
        <v>73</v>
      </c>
      <c r="C104" s="118"/>
      <c r="D104" s="118"/>
    </row>
    <row r="105" spans="1:5" ht="13.5" thickBot="1">
      <c r="A105" s="118"/>
      <c r="B105" s="118"/>
      <c r="C105" s="118"/>
      <c r="D105" s="118"/>
    </row>
    <row r="106" spans="1:5" ht="13.5" thickBot="1">
      <c r="A106" s="273" t="s">
        <v>43</v>
      </c>
      <c r="B106" s="274"/>
      <c r="C106" s="14" t="s">
        <v>17</v>
      </c>
      <c r="D106" s="118"/>
    </row>
    <row r="107" spans="1:5">
      <c r="A107" s="18" t="s">
        <v>41</v>
      </c>
      <c r="B107" s="122" t="s">
        <v>290</v>
      </c>
      <c r="C107" s="27">
        <f>D95</f>
        <v>21.14646879756469</v>
      </c>
      <c r="D107" s="118"/>
    </row>
    <row r="108" spans="1:5" ht="13.5" thickBot="1">
      <c r="A108" s="21" t="s">
        <v>42</v>
      </c>
      <c r="B108" s="15" t="s">
        <v>291</v>
      </c>
      <c r="C108" s="29">
        <f>D101</f>
        <v>0</v>
      </c>
      <c r="D108" s="118"/>
    </row>
    <row r="109" spans="1:5" ht="13.5" thickBot="1">
      <c r="A109" s="273" t="s">
        <v>26</v>
      </c>
      <c r="B109" s="274"/>
      <c r="C109" s="17">
        <f>SUM(C107:C108)</f>
        <v>21.14646879756469</v>
      </c>
    </row>
    <row r="110" spans="1:5">
      <c r="A110" s="118"/>
      <c r="B110" s="118"/>
      <c r="C110" s="118"/>
      <c r="D110" s="118"/>
    </row>
    <row r="111" spans="1:5">
      <c r="A111" s="4"/>
      <c r="B111" s="9" t="s">
        <v>76</v>
      </c>
      <c r="C111" s="118"/>
      <c r="D111" s="118"/>
    </row>
    <row r="112" spans="1:5" ht="13.5" thickBot="1">
      <c r="A112" s="4"/>
      <c r="B112" s="118"/>
      <c r="C112" s="118"/>
      <c r="D112" s="118"/>
    </row>
    <row r="113" spans="1:4" ht="13.5" thickBot="1">
      <c r="A113" s="273" t="s">
        <v>43</v>
      </c>
      <c r="B113" s="274"/>
      <c r="C113" s="14" t="s">
        <v>17</v>
      </c>
      <c r="D113" s="118"/>
    </row>
    <row r="114" spans="1:4">
      <c r="A114" s="18" t="s">
        <v>1</v>
      </c>
      <c r="B114" s="38" t="s">
        <v>25</v>
      </c>
      <c r="C114" s="172"/>
      <c r="D114" s="118"/>
    </row>
    <row r="115" spans="1:4">
      <c r="A115" s="123" t="s">
        <v>2</v>
      </c>
      <c r="B115" s="2" t="s">
        <v>75</v>
      </c>
      <c r="C115" s="77"/>
      <c r="D115" s="118"/>
    </row>
    <row r="116" spans="1:4" ht="13.5" thickBot="1">
      <c r="A116" s="21" t="s">
        <v>4</v>
      </c>
      <c r="B116" s="15" t="s">
        <v>22</v>
      </c>
      <c r="C116" s="29"/>
      <c r="D116" s="118"/>
    </row>
    <row r="117" spans="1:4" ht="13.5" thickBot="1">
      <c r="A117" s="273" t="s">
        <v>26</v>
      </c>
      <c r="B117" s="274"/>
      <c r="C117" s="70">
        <f>SUM(C114:C116)</f>
        <v>0</v>
      </c>
      <c r="D117" s="118"/>
    </row>
    <row r="118" spans="1:4">
      <c r="A118" s="5"/>
      <c r="B118" s="118"/>
      <c r="C118" s="118"/>
      <c r="D118" s="118"/>
    </row>
    <row r="119" spans="1:4">
      <c r="A119" s="4"/>
      <c r="B119" s="9" t="s">
        <v>77</v>
      </c>
      <c r="C119" s="118"/>
      <c r="D119" s="118"/>
    </row>
    <row r="120" spans="1:4" ht="13.5" thickBot="1">
      <c r="A120" s="4"/>
      <c r="B120" s="118"/>
      <c r="C120" s="118"/>
      <c r="D120" s="118"/>
    </row>
    <row r="121" spans="1:4" ht="13.5" thickBot="1">
      <c r="A121" s="273" t="s">
        <v>45</v>
      </c>
      <c r="B121" s="274"/>
      <c r="C121" s="14" t="s">
        <v>27</v>
      </c>
      <c r="D121" s="14" t="s">
        <v>17</v>
      </c>
    </row>
    <row r="122" spans="1:4">
      <c r="A122" s="18" t="s">
        <v>1</v>
      </c>
      <c r="B122" s="122" t="s">
        <v>46</v>
      </c>
      <c r="C122" s="84"/>
      <c r="D122" s="71">
        <f>C122*C144</f>
        <v>0</v>
      </c>
    </row>
    <row r="123" spans="1:4">
      <c r="A123" s="123" t="s">
        <v>2</v>
      </c>
      <c r="B123" s="2" t="s">
        <v>51</v>
      </c>
      <c r="C123" s="85"/>
      <c r="D123" s="86">
        <f>C123*(D122+C144)</f>
        <v>0</v>
      </c>
    </row>
    <row r="124" spans="1:4">
      <c r="A124" s="123" t="s">
        <v>3</v>
      </c>
      <c r="B124" s="293" t="s">
        <v>317</v>
      </c>
      <c r="C124" s="294"/>
      <c r="D124" s="295"/>
    </row>
    <row r="125" spans="1:4">
      <c r="A125" s="123"/>
      <c r="B125" s="2" t="s">
        <v>47</v>
      </c>
      <c r="C125" s="85"/>
      <c r="D125" s="134">
        <f>((C144+D122+D123)/(1-$C$131))*C125</f>
        <v>0</v>
      </c>
    </row>
    <row r="126" spans="1:4">
      <c r="A126" s="123"/>
      <c r="B126" s="2" t="s">
        <v>48</v>
      </c>
      <c r="C126" s="85"/>
      <c r="D126" s="134">
        <f>((C$144+D$122+D$123)/(1-$C$131))*C126</f>
        <v>0</v>
      </c>
    </row>
    <row r="127" spans="1:4">
      <c r="A127" s="123"/>
      <c r="B127" s="2" t="s">
        <v>54</v>
      </c>
      <c r="C127" s="155"/>
      <c r="D127" s="134">
        <f>((C$144+D$122+D$123)/(1-$C$131))*C127</f>
        <v>0</v>
      </c>
    </row>
    <row r="128" spans="1:4">
      <c r="A128" s="123"/>
      <c r="B128" s="293" t="s">
        <v>319</v>
      </c>
      <c r="C128" s="294"/>
      <c r="D128" s="295"/>
    </row>
    <row r="129" spans="1:6">
      <c r="A129" s="123"/>
      <c r="B129" s="293" t="s">
        <v>318</v>
      </c>
      <c r="C129" s="294"/>
      <c r="D129" s="295"/>
      <c r="F129" s="124"/>
    </row>
    <row r="130" spans="1:6">
      <c r="A130" s="123"/>
      <c r="B130" s="2" t="s">
        <v>49</v>
      </c>
      <c r="C130" s="85"/>
      <c r="D130" s="81">
        <f>((C$144+D$122+D$123)/(1-$C$131))*C130</f>
        <v>0</v>
      </c>
      <c r="F130" s="124"/>
    </row>
    <row r="131" spans="1:6" ht="13.5" thickBot="1">
      <c r="A131" s="123"/>
      <c r="B131" s="15" t="s">
        <v>50</v>
      </c>
      <c r="C131" s="127">
        <f>SUM(C125:C130)</f>
        <v>0</v>
      </c>
      <c r="D131" s="22">
        <f>SUM(D130+D126+D125+D127)</f>
        <v>0</v>
      </c>
      <c r="F131" s="43"/>
    </row>
    <row r="132" spans="1:6" ht="13.5" thickBot="1">
      <c r="A132" s="130" t="s">
        <v>26</v>
      </c>
      <c r="B132" s="131"/>
      <c r="C132" s="24">
        <f>SUM(C122,C123,C131)</f>
        <v>0</v>
      </c>
      <c r="D132" s="72">
        <f>D131+D123+D122</f>
        <v>0</v>
      </c>
    </row>
    <row r="133" spans="1:6">
      <c r="A133" s="91"/>
      <c r="B133" s="91"/>
      <c r="C133" s="92"/>
      <c r="D133" s="93"/>
    </row>
    <row r="134" spans="1:6" ht="15" customHeight="1">
      <c r="A134" s="296" t="s">
        <v>316</v>
      </c>
      <c r="B134" s="296"/>
      <c r="C134" s="296"/>
      <c r="D134" s="296"/>
      <c r="E134" s="1"/>
      <c r="F134" s="124"/>
    </row>
    <row r="135" spans="1:6">
      <c r="A135" s="112"/>
      <c r="B135" s="112"/>
      <c r="C135" s="112"/>
      <c r="D135" s="112"/>
      <c r="E135" s="1"/>
    </row>
    <row r="136" spans="1:6">
      <c r="A136" s="8"/>
      <c r="B136" s="9" t="s">
        <v>347</v>
      </c>
      <c r="C136" s="118"/>
      <c r="D136" s="118"/>
      <c r="E136" s="1"/>
    </row>
    <row r="137" spans="1:6" ht="13.5" thickBot="1">
      <c r="A137" s="4"/>
      <c r="B137" s="118"/>
      <c r="C137" s="118"/>
      <c r="D137" s="118"/>
      <c r="E137" s="1"/>
    </row>
    <row r="138" spans="1:6" ht="15" customHeight="1" thickBot="1">
      <c r="A138" s="130" t="s">
        <v>52</v>
      </c>
      <c r="B138" s="131"/>
      <c r="C138" s="14" t="s">
        <v>17</v>
      </c>
      <c r="D138" s="118"/>
    </row>
    <row r="139" spans="1:6">
      <c r="A139" s="18" t="s">
        <v>1</v>
      </c>
      <c r="B139" s="122" t="s">
        <v>15</v>
      </c>
      <c r="C139" s="19">
        <f>D33</f>
        <v>1000</v>
      </c>
      <c r="D139" s="7"/>
    </row>
    <row r="140" spans="1:6">
      <c r="A140" s="123" t="s">
        <v>2</v>
      </c>
      <c r="B140" s="2" t="s">
        <v>60</v>
      </c>
      <c r="C140" s="20">
        <f>C73</f>
        <v>611.39</v>
      </c>
      <c r="D140" s="7"/>
    </row>
    <row r="141" spans="1:6">
      <c r="A141" s="123" t="s">
        <v>3</v>
      </c>
      <c r="B141" s="2" t="s">
        <v>71</v>
      </c>
      <c r="C141" s="20">
        <f>D84</f>
        <v>70.966666666666669</v>
      </c>
      <c r="D141" s="7"/>
    </row>
    <row r="142" spans="1:6" ht="12.75" customHeight="1">
      <c r="A142" s="123" t="s">
        <v>4</v>
      </c>
      <c r="B142" s="2" t="s">
        <v>72</v>
      </c>
      <c r="C142" s="20">
        <f>C109</f>
        <v>21.14646879756469</v>
      </c>
      <c r="D142" s="7"/>
    </row>
    <row r="143" spans="1:6">
      <c r="A143" s="123" t="s">
        <v>5</v>
      </c>
      <c r="B143" s="2" t="s">
        <v>74</v>
      </c>
      <c r="C143" s="20">
        <f>C117</f>
        <v>0</v>
      </c>
      <c r="D143" s="63"/>
    </row>
    <row r="144" spans="1:6" ht="12.75" customHeight="1">
      <c r="A144" s="34"/>
      <c r="B144" s="6" t="s">
        <v>78</v>
      </c>
      <c r="C144" s="20">
        <f>C139+C140+C141+C142+C143</f>
        <v>1703.5031354642313</v>
      </c>
      <c r="D144" s="63" t="e">
        <f>#REF!</f>
        <v>#REF!</v>
      </c>
    </row>
    <row r="145" spans="1:5" ht="13.5" thickBot="1">
      <c r="A145" s="21" t="s">
        <v>5</v>
      </c>
      <c r="B145" s="15" t="s">
        <v>44</v>
      </c>
      <c r="C145" s="22">
        <f>D132</f>
        <v>0</v>
      </c>
      <c r="D145" s="63"/>
    </row>
    <row r="146" spans="1:5" ht="13.5" thickBot="1">
      <c r="A146" s="130" t="s">
        <v>53</v>
      </c>
      <c r="B146" s="131"/>
      <c r="C146" s="159">
        <f>ROUND(C144+C145,2)</f>
        <v>1703.5</v>
      </c>
      <c r="D146" s="110"/>
    </row>
    <row r="147" spans="1:5" ht="13.5" thickBot="1">
      <c r="A147" s="169" t="s">
        <v>345</v>
      </c>
      <c r="B147" s="170"/>
      <c r="C147" s="159">
        <f>C146*C19</f>
        <v>1703.5</v>
      </c>
      <c r="D147" s="110"/>
    </row>
    <row r="148" spans="1:5">
      <c r="D148" s="44"/>
    </row>
    <row r="149" spans="1:5">
      <c r="A149" s="68"/>
      <c r="B149" s="68"/>
      <c r="C149" s="68"/>
      <c r="D149" s="68"/>
    </row>
    <row r="150" spans="1:5">
      <c r="A150" s="68"/>
      <c r="B150" s="68"/>
      <c r="C150" s="68"/>
      <c r="D150" s="68"/>
      <c r="E150" s="64"/>
    </row>
    <row r="159" spans="1:5" ht="30.75" customHeight="1"/>
    <row r="160" spans="1:5" ht="29.25" customHeight="1"/>
  </sheetData>
  <sheetProtection selectLockedCells="1" selectUnlockedCells="1"/>
  <mergeCells count="34">
    <mergeCell ref="B124:D124"/>
    <mergeCell ref="B128:D128"/>
    <mergeCell ref="B129:D129"/>
    <mergeCell ref="A134:D134"/>
    <mergeCell ref="A101:B101"/>
    <mergeCell ref="A106:B106"/>
    <mergeCell ref="A109:B109"/>
    <mergeCell ref="A113:B113"/>
    <mergeCell ref="A117:B117"/>
    <mergeCell ref="A121:B121"/>
    <mergeCell ref="A99:B99"/>
    <mergeCell ref="A43:B43"/>
    <mergeCell ref="A52:B52"/>
    <mergeCell ref="A56:B56"/>
    <mergeCell ref="A64:C64"/>
    <mergeCell ref="A69:B69"/>
    <mergeCell ref="A73:B73"/>
    <mergeCell ref="A77:B77"/>
    <mergeCell ref="A84:B84"/>
    <mergeCell ref="A88:B88"/>
    <mergeCell ref="A95:B95"/>
    <mergeCell ref="A97:D97"/>
    <mergeCell ref="A1:C1"/>
    <mergeCell ref="A40:B40"/>
    <mergeCell ref="A3:C4"/>
    <mergeCell ref="A5:C5"/>
    <mergeCell ref="A6:C6"/>
    <mergeCell ref="A7:C7"/>
    <mergeCell ref="A8:C8"/>
    <mergeCell ref="A11:C11"/>
    <mergeCell ref="A22:C22"/>
    <mergeCell ref="A31:B31"/>
    <mergeCell ref="A33:B33"/>
    <mergeCell ref="A37:B37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L27"/>
  <sheetViews>
    <sheetView showGridLines="0" view="pageBreakPreview" topLeftCell="A19" zoomScaleNormal="100" zoomScaleSheetLayoutView="100" workbookViewId="0">
      <selection activeCell="H22" sqref="H22"/>
    </sheetView>
  </sheetViews>
  <sheetFormatPr defaultRowHeight="14.5"/>
  <cols>
    <col min="8" max="8" width="15" bestFit="1" customWidth="1"/>
    <col min="9" max="9" width="12" bestFit="1" customWidth="1"/>
    <col min="12" max="12" width="15.81640625" bestFit="1" customWidth="1"/>
  </cols>
  <sheetData>
    <row r="10" spans="3:9">
      <c r="C10" s="304" t="s">
        <v>92</v>
      </c>
      <c r="D10" s="304"/>
      <c r="E10" s="304"/>
      <c r="F10" s="304"/>
      <c r="G10" s="304"/>
      <c r="H10" s="42" t="s">
        <v>84</v>
      </c>
      <c r="I10" s="42" t="s">
        <v>90</v>
      </c>
    </row>
    <row r="11" spans="3:9">
      <c r="C11" s="298" t="s">
        <v>79</v>
      </c>
      <c r="D11" s="298"/>
      <c r="E11" s="298"/>
      <c r="F11" s="298"/>
      <c r="G11" s="298"/>
      <c r="H11" s="39">
        <v>25</v>
      </c>
      <c r="I11" s="40">
        <f>H11*3</f>
        <v>75</v>
      </c>
    </row>
    <row r="12" spans="3:9" ht="29.25" customHeight="1">
      <c r="C12" s="298" t="s">
        <v>80</v>
      </c>
      <c r="D12" s="298"/>
      <c r="E12" s="298"/>
      <c r="F12" s="298"/>
      <c r="G12" s="298"/>
      <c r="H12" s="305">
        <v>100</v>
      </c>
      <c r="I12" s="307">
        <f>H12*2</f>
        <v>200</v>
      </c>
    </row>
    <row r="13" spans="3:9" ht="29.25" customHeight="1">
      <c r="C13" s="299" t="s">
        <v>82</v>
      </c>
      <c r="D13" s="300"/>
      <c r="E13" s="300"/>
      <c r="F13" s="300"/>
      <c r="G13" s="301"/>
      <c r="H13" s="306"/>
      <c r="I13" s="308"/>
    </row>
    <row r="14" spans="3:9" ht="31.5" customHeight="1">
      <c r="C14" s="298" t="s">
        <v>81</v>
      </c>
      <c r="D14" s="298"/>
      <c r="E14" s="298"/>
      <c r="F14" s="298"/>
      <c r="G14" s="298"/>
      <c r="H14" s="39">
        <v>45</v>
      </c>
      <c r="I14" s="40">
        <f>H14*1</f>
        <v>45</v>
      </c>
    </row>
    <row r="15" spans="3:9" ht="53.25" customHeight="1">
      <c r="C15" s="302" t="s">
        <v>83</v>
      </c>
      <c r="D15" s="302"/>
      <c r="E15" s="302"/>
      <c r="F15" s="302"/>
      <c r="G15" s="302"/>
      <c r="H15" s="39">
        <v>55</v>
      </c>
      <c r="I15" s="40">
        <f>H15*1</f>
        <v>55</v>
      </c>
    </row>
    <row r="16" spans="3:9">
      <c r="C16" s="304" t="s">
        <v>91</v>
      </c>
      <c r="D16" s="304"/>
      <c r="E16" s="304"/>
      <c r="F16" s="304"/>
      <c r="G16" s="304"/>
      <c r="H16" s="304"/>
      <c r="I16" s="41">
        <f>ROUND(SUM(I11:I15)/6,2)</f>
        <v>62.5</v>
      </c>
    </row>
    <row r="19" spans="3:12">
      <c r="C19" s="297" t="s">
        <v>85</v>
      </c>
      <c r="D19" s="297"/>
      <c r="E19" s="297"/>
      <c r="F19" s="297"/>
      <c r="G19" s="297"/>
      <c r="H19" s="41" t="s">
        <v>84</v>
      </c>
      <c r="I19" s="41" t="s">
        <v>90</v>
      </c>
    </row>
    <row r="20" spans="3:12" ht="39" customHeight="1">
      <c r="C20" s="303" t="s">
        <v>79</v>
      </c>
      <c r="D20" s="303"/>
      <c r="E20" s="303"/>
      <c r="F20" s="303"/>
      <c r="G20" s="303"/>
      <c r="H20" s="39">
        <v>39.9</v>
      </c>
      <c r="I20" s="39">
        <f>H20*3</f>
        <v>119.69999999999999</v>
      </c>
    </row>
    <row r="21" spans="3:12" ht="51.75" customHeight="1">
      <c r="C21" s="303" t="s">
        <v>86</v>
      </c>
      <c r="D21" s="303"/>
      <c r="E21" s="303"/>
      <c r="F21" s="303"/>
      <c r="G21" s="303"/>
      <c r="H21" s="39">
        <v>31.74</v>
      </c>
      <c r="I21" s="39">
        <f>H21*2</f>
        <v>63.48</v>
      </c>
    </row>
    <row r="22" spans="3:12" ht="46.5" customHeight="1">
      <c r="C22" s="303" t="s">
        <v>87</v>
      </c>
      <c r="D22" s="303"/>
      <c r="E22" s="303"/>
      <c r="F22" s="303"/>
      <c r="G22" s="303"/>
      <c r="H22" s="39">
        <v>84</v>
      </c>
      <c r="I22" s="39">
        <f>H22*2</f>
        <v>168</v>
      </c>
    </row>
    <row r="23" spans="3:12">
      <c r="C23" s="309" t="s">
        <v>88</v>
      </c>
      <c r="D23" s="309"/>
      <c r="E23" s="309"/>
      <c r="F23" s="309"/>
      <c r="G23" s="309"/>
      <c r="H23" s="39">
        <v>44</v>
      </c>
      <c r="I23" s="39">
        <f>H23*1</f>
        <v>44</v>
      </c>
      <c r="L23" s="61">
        <v>1090000</v>
      </c>
    </row>
    <row r="24" spans="3:12">
      <c r="C24" s="297" t="s">
        <v>89</v>
      </c>
      <c r="D24" s="297"/>
      <c r="E24" s="297"/>
      <c r="F24" s="297"/>
      <c r="G24" s="297"/>
      <c r="H24" s="297"/>
      <c r="I24" s="41">
        <f>ROUND(SUM(I20:I23)/6,2)</f>
        <v>65.86</v>
      </c>
    </row>
    <row r="25" spans="3:12">
      <c r="L25" s="52" t="e">
        <f>#REF!</f>
        <v>#REF!</v>
      </c>
    </row>
    <row r="27" spans="3:12">
      <c r="L27" s="52" t="e">
        <f>L23-L25</f>
        <v>#REF!</v>
      </c>
    </row>
  </sheetData>
  <mergeCells count="15">
    <mergeCell ref="I12:I13"/>
    <mergeCell ref="C10:G10"/>
    <mergeCell ref="C21:G21"/>
    <mergeCell ref="C22:G22"/>
    <mergeCell ref="C23:G23"/>
    <mergeCell ref="C24:H24"/>
    <mergeCell ref="C19:G19"/>
    <mergeCell ref="C12:G12"/>
    <mergeCell ref="C11:G11"/>
    <mergeCell ref="C14:G14"/>
    <mergeCell ref="C13:G13"/>
    <mergeCell ref="C15:G15"/>
    <mergeCell ref="C20:G20"/>
    <mergeCell ref="C16:H16"/>
    <mergeCell ref="H12:H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2"/>
  <sheetViews>
    <sheetView workbookViewId="0">
      <selection activeCell="C7" sqref="C7"/>
    </sheetView>
  </sheetViews>
  <sheetFormatPr defaultRowHeight="14.5"/>
  <cols>
    <col min="1" max="1" width="14.26953125" customWidth="1"/>
    <col min="2" max="2" width="18" bestFit="1" customWidth="1"/>
    <col min="3" max="3" width="60.26953125" bestFit="1" customWidth="1"/>
    <col min="4" max="4" width="12.7265625" bestFit="1" customWidth="1"/>
    <col min="5" max="5" width="17" bestFit="1" customWidth="1"/>
    <col min="6" max="6" width="12.1796875" bestFit="1" customWidth="1"/>
    <col min="7" max="7" width="11.7265625" bestFit="1" customWidth="1"/>
  </cols>
  <sheetData>
    <row r="1" spans="1:7">
      <c r="A1" s="46" t="s">
        <v>235</v>
      </c>
      <c r="B1" s="46" t="s">
        <v>56</v>
      </c>
      <c r="C1" s="46" t="s">
        <v>236</v>
      </c>
      <c r="D1" s="46" t="s">
        <v>237</v>
      </c>
      <c r="E1" s="46" t="s">
        <v>238</v>
      </c>
    </row>
    <row r="2" spans="1:7">
      <c r="A2" s="46">
        <v>1</v>
      </c>
      <c r="B2" t="s">
        <v>93</v>
      </c>
      <c r="C2" t="s">
        <v>94</v>
      </c>
      <c r="D2" s="45">
        <v>944468.24</v>
      </c>
      <c r="E2" s="65" t="s">
        <v>279</v>
      </c>
    </row>
    <row r="3" spans="1:7">
      <c r="A3" s="46">
        <v>2</v>
      </c>
      <c r="B3" t="s">
        <v>95</v>
      </c>
      <c r="C3" t="s">
        <v>96</v>
      </c>
      <c r="D3" s="45">
        <v>1080000</v>
      </c>
      <c r="E3" s="65" t="s">
        <v>278</v>
      </c>
    </row>
    <row r="4" spans="1:7">
      <c r="A4" s="48">
        <v>3</v>
      </c>
      <c r="B4" s="49" t="s">
        <v>97</v>
      </c>
      <c r="C4" s="49" t="s">
        <v>98</v>
      </c>
      <c r="D4" s="50">
        <v>1090000</v>
      </c>
      <c r="E4" s="51">
        <f t="shared" ref="E4:E66" si="0">D4/$D$4-1</f>
        <v>0</v>
      </c>
      <c r="F4" s="61"/>
    </row>
    <row r="5" spans="1:7">
      <c r="A5" s="46">
        <v>4</v>
      </c>
      <c r="B5" t="s">
        <v>99</v>
      </c>
      <c r="C5" t="s">
        <v>100</v>
      </c>
      <c r="D5" s="45">
        <v>1091000</v>
      </c>
      <c r="E5" s="47">
        <f t="shared" si="0"/>
        <v>9.1743119266052275E-4</v>
      </c>
      <c r="G5">
        <f>D4*5%</f>
        <v>54500</v>
      </c>
    </row>
    <row r="6" spans="1:7">
      <c r="A6" s="46">
        <v>5</v>
      </c>
      <c r="B6" t="s">
        <v>101</v>
      </c>
      <c r="C6" t="s">
        <v>102</v>
      </c>
      <c r="D6" s="45">
        <v>1116801.25</v>
      </c>
      <c r="E6" s="47">
        <f t="shared" si="0"/>
        <v>2.4588302752293512E-2</v>
      </c>
      <c r="G6" s="45">
        <f>G5+D4</f>
        <v>1144500</v>
      </c>
    </row>
    <row r="7" spans="1:7">
      <c r="A7" s="46">
        <v>6</v>
      </c>
      <c r="B7" t="s">
        <v>103</v>
      </c>
      <c r="C7" t="s">
        <v>104</v>
      </c>
      <c r="D7" s="45">
        <v>1117600.25</v>
      </c>
      <c r="E7" s="47">
        <f t="shared" si="0"/>
        <v>2.5321330275229315E-2</v>
      </c>
    </row>
    <row r="8" spans="1:7">
      <c r="A8" s="46">
        <v>7</v>
      </c>
      <c r="B8" t="s">
        <v>105</v>
      </c>
      <c r="C8" t="s">
        <v>106</v>
      </c>
      <c r="D8" s="45">
        <v>1118999.9990000001</v>
      </c>
      <c r="E8" s="47">
        <f t="shared" si="0"/>
        <v>2.6605503669724806E-2</v>
      </c>
    </row>
    <row r="9" spans="1:7">
      <c r="A9" s="46">
        <v>8</v>
      </c>
      <c r="B9" t="s">
        <v>107</v>
      </c>
      <c r="C9" t="s">
        <v>108</v>
      </c>
      <c r="D9" s="45">
        <v>1119700</v>
      </c>
      <c r="E9" s="47">
        <f t="shared" si="0"/>
        <v>2.7247706422018458E-2</v>
      </c>
    </row>
    <row r="10" spans="1:7">
      <c r="A10" s="46">
        <v>9</v>
      </c>
      <c r="B10" t="s">
        <v>109</v>
      </c>
      <c r="C10" t="s">
        <v>110</v>
      </c>
      <c r="D10" s="45">
        <v>1187493.54</v>
      </c>
      <c r="E10" s="47">
        <f t="shared" si="0"/>
        <v>8.9443614678899053E-2</v>
      </c>
    </row>
    <row r="11" spans="1:7">
      <c r="A11" s="46">
        <v>10</v>
      </c>
      <c r="B11" t="s">
        <v>111</v>
      </c>
      <c r="C11" t="s">
        <v>112</v>
      </c>
      <c r="D11" s="45">
        <v>1195000</v>
      </c>
      <c r="E11" s="47">
        <f t="shared" si="0"/>
        <v>9.6330275229357776E-2</v>
      </c>
    </row>
    <row r="12" spans="1:7">
      <c r="A12" s="46">
        <v>11</v>
      </c>
      <c r="B12" t="s">
        <v>113</v>
      </c>
      <c r="C12" t="s">
        <v>114</v>
      </c>
      <c r="D12" s="45">
        <v>1203980.3600000001</v>
      </c>
      <c r="E12" s="47">
        <f t="shared" si="0"/>
        <v>0.1045691376146789</v>
      </c>
    </row>
    <row r="13" spans="1:7">
      <c r="A13" s="46">
        <v>12</v>
      </c>
      <c r="B13" t="s">
        <v>115</v>
      </c>
      <c r="C13" t="s">
        <v>116</v>
      </c>
      <c r="D13" s="45">
        <v>1210500</v>
      </c>
      <c r="E13" s="47">
        <f t="shared" si="0"/>
        <v>0.11055045871559632</v>
      </c>
    </row>
    <row r="14" spans="1:7">
      <c r="A14" s="46">
        <v>13</v>
      </c>
      <c r="B14" t="s">
        <v>117</v>
      </c>
      <c r="C14" t="s">
        <v>118</v>
      </c>
      <c r="D14" s="45">
        <v>1210959.78</v>
      </c>
      <c r="E14" s="47">
        <f t="shared" si="0"/>
        <v>0.11097227522935782</v>
      </c>
    </row>
    <row r="15" spans="1:7">
      <c r="A15" s="46">
        <v>14</v>
      </c>
      <c r="B15" t="s">
        <v>119</v>
      </c>
      <c r="C15" t="s">
        <v>120</v>
      </c>
      <c r="D15" s="45">
        <v>1228000</v>
      </c>
      <c r="E15" s="47">
        <f t="shared" si="0"/>
        <v>0.12660550458715591</v>
      </c>
    </row>
    <row r="16" spans="1:7">
      <c r="A16" s="46">
        <v>15</v>
      </c>
      <c r="B16" t="s">
        <v>121</v>
      </c>
      <c r="C16" t="s">
        <v>122</v>
      </c>
      <c r="D16" s="45">
        <v>1230000</v>
      </c>
      <c r="E16" s="47">
        <f t="shared" si="0"/>
        <v>0.12844036697247696</v>
      </c>
    </row>
    <row r="17" spans="1:5">
      <c r="A17" s="46">
        <v>16</v>
      </c>
      <c r="B17" t="s">
        <v>123</v>
      </c>
      <c r="C17" t="s">
        <v>124</v>
      </c>
      <c r="D17" s="45">
        <v>1249000</v>
      </c>
      <c r="E17" s="47">
        <f t="shared" si="0"/>
        <v>0.14587155963302756</v>
      </c>
    </row>
    <row r="18" spans="1:5">
      <c r="A18" s="46">
        <v>17</v>
      </c>
      <c r="B18" t="s">
        <v>125</v>
      </c>
      <c r="C18" t="s">
        <v>126</v>
      </c>
      <c r="D18" s="45">
        <v>1250000</v>
      </c>
      <c r="E18" s="47">
        <f t="shared" si="0"/>
        <v>0.14678899082568808</v>
      </c>
    </row>
    <row r="19" spans="1:5">
      <c r="A19" s="46">
        <v>18</v>
      </c>
      <c r="B19" t="s">
        <v>127</v>
      </c>
      <c r="C19" t="s">
        <v>128</v>
      </c>
      <c r="D19" s="45">
        <v>1257348.08</v>
      </c>
      <c r="E19" s="47">
        <f t="shared" si="0"/>
        <v>0.15353034862385329</v>
      </c>
    </row>
    <row r="20" spans="1:5">
      <c r="A20" s="46">
        <v>19</v>
      </c>
      <c r="B20" t="s">
        <v>129</v>
      </c>
      <c r="C20" t="s">
        <v>130</v>
      </c>
      <c r="D20" s="45">
        <v>1260528.2</v>
      </c>
      <c r="E20" s="47">
        <f t="shared" si="0"/>
        <v>0.15644788990825687</v>
      </c>
    </row>
    <row r="21" spans="1:5">
      <c r="A21" s="46">
        <v>20</v>
      </c>
      <c r="B21" t="s">
        <v>131</v>
      </c>
      <c r="C21" t="s">
        <v>132</v>
      </c>
      <c r="D21" s="45">
        <v>1262125.8999999999</v>
      </c>
      <c r="E21" s="47">
        <f t="shared" si="0"/>
        <v>0.1579136697247705</v>
      </c>
    </row>
    <row r="22" spans="1:5">
      <c r="A22" s="46">
        <v>21</v>
      </c>
      <c r="B22" t="s">
        <v>133</v>
      </c>
      <c r="C22" t="s">
        <v>134</v>
      </c>
      <c r="D22" s="45">
        <v>1268000</v>
      </c>
      <c r="E22" s="47">
        <f t="shared" si="0"/>
        <v>0.16330275229357794</v>
      </c>
    </row>
    <row r="23" spans="1:5">
      <c r="A23" s="46">
        <v>22</v>
      </c>
      <c r="B23" t="s">
        <v>135</v>
      </c>
      <c r="C23" t="s">
        <v>136</v>
      </c>
      <c r="D23" s="45">
        <v>1272000</v>
      </c>
      <c r="E23" s="47">
        <f t="shared" si="0"/>
        <v>0.16697247706422025</v>
      </c>
    </row>
    <row r="24" spans="1:5">
      <c r="A24" s="46">
        <v>23</v>
      </c>
      <c r="B24" t="s">
        <v>137</v>
      </c>
      <c r="C24" t="s">
        <v>138</v>
      </c>
      <c r="D24" s="45">
        <v>1282965.28</v>
      </c>
      <c r="E24" s="47">
        <f t="shared" si="0"/>
        <v>0.17703236697247715</v>
      </c>
    </row>
    <row r="25" spans="1:5">
      <c r="A25" s="46">
        <v>24</v>
      </c>
      <c r="B25" t="s">
        <v>139</v>
      </c>
      <c r="C25" t="s">
        <v>140</v>
      </c>
      <c r="D25" s="45">
        <v>1290000</v>
      </c>
      <c r="E25" s="47">
        <f t="shared" si="0"/>
        <v>0.1834862385321101</v>
      </c>
    </row>
    <row r="26" spans="1:5">
      <c r="A26" s="46">
        <v>25</v>
      </c>
      <c r="B26" t="s">
        <v>141</v>
      </c>
      <c r="C26" t="s">
        <v>142</v>
      </c>
      <c r="D26" s="45">
        <v>1294000</v>
      </c>
      <c r="E26" s="47">
        <f t="shared" si="0"/>
        <v>0.18715596330275219</v>
      </c>
    </row>
    <row r="27" spans="1:5">
      <c r="A27" s="46">
        <v>26</v>
      </c>
      <c r="B27" t="s">
        <v>143</v>
      </c>
      <c r="C27" t="s">
        <v>144</v>
      </c>
      <c r="D27" s="45">
        <v>1299000</v>
      </c>
      <c r="E27" s="47">
        <f t="shared" si="0"/>
        <v>0.19174311926605503</v>
      </c>
    </row>
    <row r="28" spans="1:5">
      <c r="A28" s="46">
        <v>27</v>
      </c>
      <c r="B28" t="s">
        <v>145</v>
      </c>
      <c r="C28" t="s">
        <v>146</v>
      </c>
      <c r="D28" s="45">
        <v>1300000</v>
      </c>
      <c r="E28" s="47">
        <f t="shared" si="0"/>
        <v>0.19266055045871555</v>
      </c>
    </row>
    <row r="29" spans="1:5">
      <c r="A29" s="46">
        <v>28</v>
      </c>
      <c r="B29" t="s">
        <v>147</v>
      </c>
      <c r="C29" t="s">
        <v>148</v>
      </c>
      <c r="D29" s="45">
        <v>1300000</v>
      </c>
      <c r="E29" s="47">
        <f t="shared" si="0"/>
        <v>0.19266055045871555</v>
      </c>
    </row>
    <row r="30" spans="1:5">
      <c r="A30" s="46">
        <v>29</v>
      </c>
      <c r="B30" t="s">
        <v>149</v>
      </c>
      <c r="C30" t="s">
        <v>150</v>
      </c>
      <c r="D30" s="45">
        <v>1301441.04</v>
      </c>
      <c r="E30" s="47">
        <f t="shared" si="0"/>
        <v>0.19398260550458724</v>
      </c>
    </row>
    <row r="31" spans="1:5">
      <c r="A31" s="46">
        <v>30</v>
      </c>
      <c r="B31" t="s">
        <v>151</v>
      </c>
      <c r="C31" t="s">
        <v>152</v>
      </c>
      <c r="D31" s="45">
        <v>1301815.56</v>
      </c>
      <c r="E31" s="47">
        <f t="shared" si="0"/>
        <v>0.19432620183486238</v>
      </c>
    </row>
    <row r="32" spans="1:5">
      <c r="A32" s="46">
        <v>31</v>
      </c>
      <c r="B32" t="s">
        <v>153</v>
      </c>
      <c r="C32" t="s">
        <v>154</v>
      </c>
      <c r="D32" s="45">
        <v>1301827.44</v>
      </c>
      <c r="E32" s="47">
        <f t="shared" si="0"/>
        <v>0.19433710091743106</v>
      </c>
    </row>
    <row r="33" spans="1:5">
      <c r="A33" s="46">
        <v>32</v>
      </c>
      <c r="B33" t="s">
        <v>155</v>
      </c>
      <c r="C33" t="s">
        <v>156</v>
      </c>
      <c r="D33" s="45">
        <v>1304639.28</v>
      </c>
      <c r="E33" s="47">
        <f t="shared" si="0"/>
        <v>0.19691677064220192</v>
      </c>
    </row>
    <row r="34" spans="1:5">
      <c r="A34" s="46">
        <v>33</v>
      </c>
      <c r="B34" t="s">
        <v>157</v>
      </c>
      <c r="C34" t="s">
        <v>158</v>
      </c>
      <c r="D34" s="45">
        <v>1304639.29</v>
      </c>
      <c r="E34" s="47">
        <f t="shared" si="0"/>
        <v>0.1969167798165139</v>
      </c>
    </row>
    <row r="35" spans="1:5">
      <c r="A35" s="46">
        <v>34</v>
      </c>
      <c r="B35" t="s">
        <v>159</v>
      </c>
      <c r="C35" t="s">
        <v>160</v>
      </c>
      <c r="D35" s="45">
        <v>1311450.93</v>
      </c>
      <c r="E35" s="47">
        <f t="shared" si="0"/>
        <v>0.20316599082568798</v>
      </c>
    </row>
    <row r="36" spans="1:5">
      <c r="A36" s="46">
        <v>35</v>
      </c>
      <c r="B36" t="s">
        <v>161</v>
      </c>
      <c r="C36" t="s">
        <v>162</v>
      </c>
      <c r="D36" s="45">
        <v>1313540.67</v>
      </c>
      <c r="E36" s="47">
        <f t="shared" si="0"/>
        <v>0.20508318348623855</v>
      </c>
    </row>
    <row r="37" spans="1:5">
      <c r="A37" s="46">
        <v>36</v>
      </c>
      <c r="B37" t="s">
        <v>163</v>
      </c>
      <c r="C37" t="s">
        <v>164</v>
      </c>
      <c r="D37" s="45">
        <v>1316230</v>
      </c>
      <c r="E37" s="47">
        <f t="shared" si="0"/>
        <v>0.2075504587155963</v>
      </c>
    </row>
    <row r="38" spans="1:5">
      <c r="A38" s="46">
        <v>37</v>
      </c>
      <c r="B38" t="s">
        <v>165</v>
      </c>
      <c r="C38" t="s">
        <v>166</v>
      </c>
      <c r="D38" s="45">
        <v>1316660</v>
      </c>
      <c r="E38" s="47">
        <f t="shared" si="0"/>
        <v>0.20794495412844038</v>
      </c>
    </row>
    <row r="39" spans="1:5">
      <c r="A39" s="46">
        <v>38</v>
      </c>
      <c r="B39" t="s">
        <v>167</v>
      </c>
      <c r="C39" t="s">
        <v>168</v>
      </c>
      <c r="D39" s="45">
        <v>1319600</v>
      </c>
      <c r="E39" s="47">
        <f t="shared" si="0"/>
        <v>0.21064220183486237</v>
      </c>
    </row>
    <row r="40" spans="1:5">
      <c r="A40" s="46">
        <v>39</v>
      </c>
      <c r="B40" t="s">
        <v>169</v>
      </c>
      <c r="C40" t="s">
        <v>170</v>
      </c>
      <c r="D40" s="45">
        <v>1320000</v>
      </c>
      <c r="E40" s="47">
        <f t="shared" si="0"/>
        <v>0.21100917431192667</v>
      </c>
    </row>
    <row r="41" spans="1:5">
      <c r="A41" s="46">
        <v>40</v>
      </c>
      <c r="B41" t="s">
        <v>171</v>
      </c>
      <c r="C41" t="s">
        <v>172</v>
      </c>
      <c r="D41" s="45">
        <v>1320217.93</v>
      </c>
      <c r="E41" s="47">
        <f t="shared" si="0"/>
        <v>0.21120911009174304</v>
      </c>
    </row>
    <row r="42" spans="1:5">
      <c r="A42" s="46">
        <v>41</v>
      </c>
      <c r="B42" t="s">
        <v>173</v>
      </c>
      <c r="C42" t="s">
        <v>174</v>
      </c>
      <c r="D42" s="45">
        <v>1321500</v>
      </c>
      <c r="E42" s="47">
        <f t="shared" si="0"/>
        <v>0.21238532110091746</v>
      </c>
    </row>
    <row r="43" spans="1:5">
      <c r="A43" s="46">
        <v>42</v>
      </c>
      <c r="B43" t="s">
        <v>175</v>
      </c>
      <c r="C43" t="s">
        <v>176</v>
      </c>
      <c r="D43" s="45">
        <v>1322417.3999999999</v>
      </c>
      <c r="E43" s="47">
        <f t="shared" si="0"/>
        <v>0.21322697247706413</v>
      </c>
    </row>
    <row r="44" spans="1:5">
      <c r="A44" s="46">
        <v>43</v>
      </c>
      <c r="B44" t="s">
        <v>177</v>
      </c>
      <c r="C44" t="s">
        <v>178</v>
      </c>
      <c r="D44" s="45">
        <v>1324852.3500000001</v>
      </c>
      <c r="E44" s="47">
        <f t="shared" si="0"/>
        <v>0.21546087155963312</v>
      </c>
    </row>
    <row r="45" spans="1:5">
      <c r="A45" s="46">
        <v>44</v>
      </c>
      <c r="B45" t="s">
        <v>179</v>
      </c>
      <c r="C45" t="s">
        <v>180</v>
      </c>
      <c r="D45" s="45">
        <v>1329000</v>
      </c>
      <c r="E45" s="47">
        <f t="shared" si="0"/>
        <v>0.2192660550458716</v>
      </c>
    </row>
    <row r="46" spans="1:5">
      <c r="A46" s="46">
        <v>45</v>
      </c>
      <c r="B46" t="s">
        <v>181</v>
      </c>
      <c r="C46" t="s">
        <v>182</v>
      </c>
      <c r="D46" s="45">
        <v>1331349.3600000001</v>
      </c>
      <c r="E46" s="47">
        <f t="shared" si="0"/>
        <v>0.22142143119266056</v>
      </c>
    </row>
    <row r="47" spans="1:5">
      <c r="A47" s="46">
        <v>46</v>
      </c>
      <c r="B47" t="s">
        <v>183</v>
      </c>
      <c r="C47" t="s">
        <v>184</v>
      </c>
      <c r="D47" s="45">
        <v>1335120</v>
      </c>
      <c r="E47" s="47">
        <f t="shared" si="0"/>
        <v>0.22488073394495411</v>
      </c>
    </row>
    <row r="48" spans="1:5">
      <c r="A48" s="46">
        <v>47</v>
      </c>
      <c r="B48" t="s">
        <v>185</v>
      </c>
      <c r="C48" t="s">
        <v>186</v>
      </c>
      <c r="D48" s="45">
        <v>1340779.17</v>
      </c>
      <c r="E48" s="47">
        <f t="shared" si="0"/>
        <v>0.2300726330275229</v>
      </c>
    </row>
    <row r="49" spans="1:5">
      <c r="A49" s="46">
        <v>48</v>
      </c>
      <c r="B49" t="s">
        <v>187</v>
      </c>
      <c r="C49" t="s">
        <v>188</v>
      </c>
      <c r="D49" s="45">
        <v>1341817.8</v>
      </c>
      <c r="E49" s="47">
        <f t="shared" si="0"/>
        <v>0.23102550458715609</v>
      </c>
    </row>
    <row r="50" spans="1:5">
      <c r="A50" s="46">
        <v>49</v>
      </c>
      <c r="B50" t="s">
        <v>189</v>
      </c>
      <c r="C50" t="s">
        <v>190</v>
      </c>
      <c r="D50" s="45">
        <v>1342000</v>
      </c>
      <c r="E50" s="47">
        <f t="shared" si="0"/>
        <v>0.23119266055045862</v>
      </c>
    </row>
    <row r="51" spans="1:5">
      <c r="A51" s="46">
        <v>50</v>
      </c>
      <c r="B51" t="s">
        <v>191</v>
      </c>
      <c r="C51" t="s">
        <v>192</v>
      </c>
      <c r="D51" s="45">
        <v>1342074.48</v>
      </c>
      <c r="E51" s="47">
        <f t="shared" si="0"/>
        <v>0.23126099082568796</v>
      </c>
    </row>
    <row r="52" spans="1:5">
      <c r="A52" s="46">
        <v>51</v>
      </c>
      <c r="B52" t="s">
        <v>193</v>
      </c>
      <c r="C52" t="s">
        <v>194</v>
      </c>
      <c r="D52" s="45">
        <v>1342600</v>
      </c>
      <c r="E52" s="47">
        <f t="shared" si="0"/>
        <v>0.23174311926605506</v>
      </c>
    </row>
    <row r="53" spans="1:5">
      <c r="A53" s="46">
        <v>52</v>
      </c>
      <c r="B53" t="s">
        <v>195</v>
      </c>
      <c r="C53" t="s">
        <v>196</v>
      </c>
      <c r="D53" s="45">
        <v>1342609.21</v>
      </c>
      <c r="E53" s="47">
        <f t="shared" si="0"/>
        <v>0.23175156880733949</v>
      </c>
    </row>
    <row r="54" spans="1:5">
      <c r="A54" s="46">
        <v>53</v>
      </c>
      <c r="B54" t="s">
        <v>197</v>
      </c>
      <c r="C54" t="s">
        <v>198</v>
      </c>
      <c r="D54" s="45">
        <v>1342610</v>
      </c>
      <c r="E54" s="47">
        <f t="shared" si="0"/>
        <v>0.23175229357798166</v>
      </c>
    </row>
    <row r="55" spans="1:5">
      <c r="A55" s="46">
        <v>54</v>
      </c>
      <c r="B55" t="s">
        <v>199</v>
      </c>
      <c r="C55" t="s">
        <v>200</v>
      </c>
      <c r="D55" s="45">
        <v>1342610</v>
      </c>
      <c r="E55" s="47">
        <f t="shared" si="0"/>
        <v>0.23175229357798166</v>
      </c>
    </row>
    <row r="56" spans="1:5">
      <c r="A56" s="46">
        <v>55</v>
      </c>
      <c r="B56" t="s">
        <v>201</v>
      </c>
      <c r="C56" t="s">
        <v>202</v>
      </c>
      <c r="D56" s="45">
        <v>1342610.97</v>
      </c>
      <c r="E56" s="47">
        <f t="shared" si="0"/>
        <v>0.23175318348623852</v>
      </c>
    </row>
    <row r="57" spans="1:5">
      <c r="A57" s="46">
        <v>56</v>
      </c>
      <c r="B57" t="s">
        <v>203</v>
      </c>
      <c r="C57" t="s">
        <v>204</v>
      </c>
      <c r="D57" s="45">
        <v>1342610.97</v>
      </c>
      <c r="E57" s="47">
        <f t="shared" si="0"/>
        <v>0.23175318348623852</v>
      </c>
    </row>
    <row r="58" spans="1:5">
      <c r="A58" s="46">
        <v>57</v>
      </c>
      <c r="B58" t="s">
        <v>205</v>
      </c>
      <c r="C58" t="s">
        <v>206</v>
      </c>
      <c r="D58" s="45">
        <v>1342610.97</v>
      </c>
      <c r="E58" s="47">
        <f t="shared" si="0"/>
        <v>0.23175318348623852</v>
      </c>
    </row>
    <row r="59" spans="1:5">
      <c r="A59" s="46">
        <v>58</v>
      </c>
      <c r="B59" t="s">
        <v>207</v>
      </c>
      <c r="C59" t="s">
        <v>208</v>
      </c>
      <c r="D59" s="45">
        <v>1342610.97</v>
      </c>
      <c r="E59" s="47">
        <f t="shared" si="0"/>
        <v>0.23175318348623852</v>
      </c>
    </row>
    <row r="60" spans="1:5">
      <c r="A60" s="46">
        <v>59</v>
      </c>
      <c r="B60" t="s">
        <v>209</v>
      </c>
      <c r="C60" t="s">
        <v>210</v>
      </c>
      <c r="D60" s="45">
        <v>1342610.97</v>
      </c>
      <c r="E60" s="47">
        <f t="shared" si="0"/>
        <v>0.23175318348623852</v>
      </c>
    </row>
    <row r="61" spans="1:5">
      <c r="A61" s="46">
        <v>60</v>
      </c>
      <c r="B61" t="s">
        <v>211</v>
      </c>
      <c r="C61" t="s">
        <v>212</v>
      </c>
      <c r="D61" s="45">
        <v>1342610.97</v>
      </c>
      <c r="E61" s="47">
        <f t="shared" si="0"/>
        <v>0.23175318348623852</v>
      </c>
    </row>
    <row r="62" spans="1:5">
      <c r="A62" s="46">
        <v>61</v>
      </c>
      <c r="B62" t="s">
        <v>213</v>
      </c>
      <c r="C62" t="s">
        <v>214</v>
      </c>
      <c r="D62" s="45">
        <v>1342610.97</v>
      </c>
      <c r="E62" s="47">
        <f t="shared" si="0"/>
        <v>0.23175318348623852</v>
      </c>
    </row>
    <row r="63" spans="1:5">
      <c r="A63" s="46">
        <v>62</v>
      </c>
      <c r="B63" t="s">
        <v>215</v>
      </c>
      <c r="C63" t="s">
        <v>216</v>
      </c>
      <c r="D63" s="45">
        <v>1342610.97</v>
      </c>
      <c r="E63" s="47">
        <f t="shared" si="0"/>
        <v>0.23175318348623852</v>
      </c>
    </row>
    <row r="64" spans="1:5">
      <c r="A64" s="46">
        <v>63</v>
      </c>
      <c r="B64" t="s">
        <v>217</v>
      </c>
      <c r="C64" t="s">
        <v>218</v>
      </c>
      <c r="D64" s="45">
        <v>1342610.97</v>
      </c>
      <c r="E64" s="47">
        <f t="shared" si="0"/>
        <v>0.23175318348623852</v>
      </c>
    </row>
    <row r="65" spans="1:5">
      <c r="A65" s="46">
        <v>64</v>
      </c>
      <c r="B65" t="s">
        <v>219</v>
      </c>
      <c r="C65" t="s">
        <v>220</v>
      </c>
      <c r="D65" s="45">
        <v>1342616.97</v>
      </c>
      <c r="E65" s="47">
        <f t="shared" si="0"/>
        <v>0.23175868807339439</v>
      </c>
    </row>
    <row r="66" spans="1:5">
      <c r="A66" s="46">
        <v>65</v>
      </c>
      <c r="B66" t="s">
        <v>221</v>
      </c>
      <c r="C66" t="s">
        <v>222</v>
      </c>
      <c r="D66" s="45">
        <v>1364603</v>
      </c>
      <c r="E66" s="47">
        <f t="shared" si="0"/>
        <v>0.25192935779816517</v>
      </c>
    </row>
    <row r="67" spans="1:5">
      <c r="A67" s="46">
        <v>66</v>
      </c>
      <c r="B67" t="s">
        <v>223</v>
      </c>
      <c r="C67" t="s">
        <v>224</v>
      </c>
      <c r="D67" s="45">
        <v>1400000</v>
      </c>
      <c r="E67" s="47">
        <f t="shared" ref="E67:E72" si="1">D67/$D$4-1</f>
        <v>0.28440366972477071</v>
      </c>
    </row>
    <row r="68" spans="1:5">
      <c r="A68" s="46">
        <v>67</v>
      </c>
      <c r="B68" t="s">
        <v>225</v>
      </c>
      <c r="C68" t="s">
        <v>226</v>
      </c>
      <c r="D68" s="45">
        <v>1409715.6</v>
      </c>
      <c r="E68" s="47">
        <f t="shared" si="1"/>
        <v>0.29331706422018367</v>
      </c>
    </row>
    <row r="69" spans="1:5">
      <c r="A69" s="46">
        <v>68</v>
      </c>
      <c r="B69" t="s">
        <v>227</v>
      </c>
      <c r="C69" t="s">
        <v>228</v>
      </c>
      <c r="D69" s="45">
        <v>1446818.58</v>
      </c>
      <c r="E69" s="47">
        <f t="shared" si="1"/>
        <v>0.32735649541284406</v>
      </c>
    </row>
    <row r="70" spans="1:5">
      <c r="A70" s="46">
        <v>69</v>
      </c>
      <c r="B70" t="s">
        <v>229</v>
      </c>
      <c r="C70" t="s">
        <v>230</v>
      </c>
      <c r="D70" s="45">
        <v>1598600</v>
      </c>
      <c r="E70" s="47">
        <f t="shared" si="1"/>
        <v>0.46660550458715599</v>
      </c>
    </row>
    <row r="71" spans="1:5">
      <c r="A71" s="46">
        <v>70</v>
      </c>
      <c r="B71" t="s">
        <v>231</v>
      </c>
      <c r="C71" t="s">
        <v>232</v>
      </c>
      <c r="D71" s="45">
        <v>5000000</v>
      </c>
      <c r="E71" s="47">
        <f t="shared" si="1"/>
        <v>3.5871559633027523</v>
      </c>
    </row>
    <row r="72" spans="1:5">
      <c r="A72" s="46">
        <v>71</v>
      </c>
      <c r="B72" t="s">
        <v>233</v>
      </c>
      <c r="C72" t="s">
        <v>234</v>
      </c>
      <c r="D72" s="45">
        <v>10000000</v>
      </c>
      <c r="E72" s="47">
        <f t="shared" si="1"/>
        <v>8.1743119266055047</v>
      </c>
    </row>
  </sheetData>
  <pageMargins left="0.511811024" right="0.511811024" top="0.78740157499999996" bottom="0.78740157499999996" header="0.31496062000000002" footer="0.31496062000000002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acc</vt:lpstr>
      <vt:lpstr>BDI</vt:lpstr>
      <vt:lpstr>Instruções</vt:lpstr>
      <vt:lpstr>1.Empregado</vt:lpstr>
      <vt:lpstr>uniformes</vt:lpstr>
      <vt:lpstr>resultado</vt:lpstr>
      <vt:lpstr>'1.Empregado'!Area_de_impressao</vt:lpstr>
      <vt:lpstr>BDI!Area_de_impressao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Eduardo Ademi Teixeira</dc:creator>
  <cp:lastModifiedBy>usuariolocal</cp:lastModifiedBy>
  <cp:revision>26</cp:revision>
  <cp:lastPrinted>2021-04-30T01:57:22Z</cp:lastPrinted>
  <dcterms:created xsi:type="dcterms:W3CDTF">1601-01-01T00:00:00Z</dcterms:created>
  <dcterms:modified xsi:type="dcterms:W3CDTF">2022-12-17T14:07:27Z</dcterms:modified>
</cp:coreProperties>
</file>